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21\Vormid ja koostamise tingimused\Kodulehele\Kodulehele\"/>
    </mc:Choice>
  </mc:AlternateContent>
  <bookViews>
    <workbookView xWindow="-30" yWindow="50" windowWidth="11520" windowHeight="6860" tabRatio="870"/>
  </bookViews>
  <sheets>
    <sheet name="Koondvorm (1)" sheetId="54" r:id="rId1"/>
    <sheet name="LK tulud (2)" sheetId="7" r:id="rId2"/>
    <sheet name="Sheet2" sheetId="15" state="hidden" r:id="rId3"/>
    <sheet name="Omatulud (3)" sheetId="4" r:id="rId4"/>
    <sheet name="Üüritulu (3a)" sheetId="55" r:id="rId5"/>
    <sheet name="Toetused (4)" sheetId="12" r:id="rId6"/>
    <sheet name="Piirsumma" sheetId="59" r:id="rId7"/>
    <sheet name="Piirsumma täpsustus" sheetId="60" r:id="rId8"/>
    <sheet name="LK suurendus" sheetId="61" r:id="rId9"/>
    <sheet name="LK vähendus" sheetId="62" r:id="rId10"/>
    <sheet name="Kulud (5)" sheetId="8" r:id="rId11"/>
    <sheet name="Sheet1" sheetId="58" state="hidden" r:id="rId12"/>
    <sheet name="VP invest (6)" sheetId="22" r:id="rId13"/>
    <sheet name="välisprojektid (7)" sheetId="57" r:id="rId14"/>
  </sheets>
  <externalReferences>
    <externalReference r:id="rId15"/>
    <externalReference r:id="rId16"/>
  </externalReferences>
  <definedNames>
    <definedName name="_xlnm._FilterDatabase" localSheetId="10" hidden="1">'Kulud (5)'!$A$4:$G$57</definedName>
    <definedName name="_xlnm._FilterDatabase" localSheetId="8" hidden="1">'LK suurendus'!$A$3:$I$5</definedName>
    <definedName name="_xlnm._FilterDatabase" localSheetId="1" hidden="1">'LK tulud (2)'!$A$4:$D$81</definedName>
    <definedName name="_xlnm._FilterDatabase" localSheetId="9" hidden="1">'LK vähendus'!$A$3:$H$5</definedName>
    <definedName name="_xlnm._FilterDatabase" localSheetId="3" hidden="1">'Omatulud (3)'!$A$4:$D$31</definedName>
    <definedName name="_xlnm._FilterDatabase" localSheetId="11" hidden="1">Sheet1!$A$6:$A$1743</definedName>
    <definedName name="_xlnm._FilterDatabase" localSheetId="5" hidden="1">'Toetused (4)'!$A$8:$A$116</definedName>
    <definedName name="a" localSheetId="0">'[1]8 KULUD'!#REF!</definedName>
    <definedName name="a" localSheetId="6">'[1]8 KULUD'!#REF!</definedName>
    <definedName name="a" localSheetId="13">'[1]8 KULUD'!#REF!</definedName>
    <definedName name="a" localSheetId="4">'[1]8 KULUD'!#REF!</definedName>
    <definedName name="a">'[1]8 KULUD'!#REF!</definedName>
    <definedName name="ea">OFFSET(job_levels_range,0,0,COUNTA(job_levels_range),1)</definedName>
    <definedName name="ee">OFFSET(job_levels_range,0,0,COUNTA(job_levels_range),1)</definedName>
    <definedName name="job_levels" localSheetId="0">OFFSET(job_levels_range,0,0,COUNTA(job_levels_range),1)</definedName>
    <definedName name="job_levels" localSheetId="6">OFFSET(job_levels_range,0,0,COUNTA(job_levels_range),1)</definedName>
    <definedName name="job_levels" localSheetId="13">OFFSET(job_levels_range,0,0,COUNTA(job_levels_range),1)</definedName>
    <definedName name="job_levels" localSheetId="4">OFFSET(job_levels_range,0,0,COUNTA(job_levels_range),1)</definedName>
    <definedName name="job_levels">OFFSET(job_levels_range,0,0,COUNTA(job_levels_range),1)</definedName>
    <definedName name="job_names" localSheetId="0">OFFSET(job_names_range,0,0,COUNTA(job_names_range),1)</definedName>
    <definedName name="job_names" localSheetId="6">OFFSET(job_names_range,0,0,COUNTA(job_names_range),1)</definedName>
    <definedName name="job_names" localSheetId="13">OFFSET(job_names_range,0,0,COUNTA(job_names_range),1)</definedName>
    <definedName name="job_names" localSheetId="4">OFFSET(job_names_range,0,0,COUNTA(job_names_range),1)</definedName>
    <definedName name="job_names">OFFSET(job_names_range,0,0,COUNTA(job_names_range),1)</definedName>
    <definedName name="joblevels" localSheetId="0">'[2]Job Names'!$H$9:$H$35</definedName>
    <definedName name="joblevels" localSheetId="6">'[2]Job Names'!$H$9:$H$35</definedName>
    <definedName name="joblevels">'[2]Job Names'!$H$9:$H$35</definedName>
    <definedName name="jobnames">#N/A</definedName>
    <definedName name="language_list" localSheetId="0">'[2]Job Names'!$E$2:$E$5</definedName>
    <definedName name="language_list" localSheetId="6">'[2]Job Names'!$E$2:$E$5</definedName>
    <definedName name="language_list">'[2]Job Names'!$E$2:$E$5</definedName>
    <definedName name="Maalist" localSheetId="0">[2]Maakonnad!$A$1:$A$15</definedName>
    <definedName name="Maalist" localSheetId="6">[2]Maakonnad!$A$1:$A$15</definedName>
    <definedName name="Maalist">[2]Maakonnad!$A$1:$A$15</definedName>
    <definedName name="nm">OFFSET(job_names_range,0,0,COUNTA(job_names_range),1)</definedName>
    <definedName name="nn">OFFSET(job_names_range,0,0,COUNTA(job_names_range),1)</definedName>
    <definedName name="OLE_LINK1" localSheetId="10">'Kulud (5)'!#REF!</definedName>
    <definedName name="_xlnm.Print_Titles" localSheetId="0">'Koondvorm (1)'!#REF!</definedName>
    <definedName name="_xlnm.Print_Titles" localSheetId="8">'LK suurendus'!$3:$3</definedName>
    <definedName name="zJob" localSheetId="0">'[2]Job Families'!$D$1:$D$481</definedName>
    <definedName name="zJob" localSheetId="6">'[2]Job Families'!$D$1:$D$481</definedName>
    <definedName name="zJob">'[2]Job Families'!$D$1:$D$481</definedName>
    <definedName name="zLev" localSheetId="0">'[2]Job Families'!$E$1:$E$481</definedName>
    <definedName name="zLev" localSheetId="6">'[2]Job Families'!$E$1:$E$481</definedName>
    <definedName name="zLev">'[2]Job Families'!$E$1:$E$481</definedName>
    <definedName name="zPnt" localSheetId="0">'[2]Job Families'!$F$1:$F$481</definedName>
    <definedName name="zPnt" localSheetId="6">'[2]Job Families'!$F$1:$F$481</definedName>
    <definedName name="zPnt">'[2]Job Families'!$F$1:$F$481</definedName>
    <definedName name="zPntH" localSheetId="0">'[2]Job Families'!$H$1:$H$481</definedName>
    <definedName name="zPntH" localSheetId="6">'[2]Job Families'!$H$1:$H$481</definedName>
    <definedName name="zPntH">'[2]Job Families'!$H$1:$H$481</definedName>
    <definedName name="zPntL" localSheetId="0">'[2]Job Families'!$G$1:$G$481</definedName>
    <definedName name="zPntL" localSheetId="6">'[2]Job Families'!$G$1:$G$481</definedName>
    <definedName name="zPntL">'[2]Job Families'!$G$1:$G$481</definedName>
    <definedName name="test" localSheetId="0">OFFSET(job_levels_range,0,0,COUNTA(job_levels_range),1)</definedName>
    <definedName name="test" localSheetId="6">OFFSET(job_levels_range,0,0,COUNTA(job_levels_range),1)</definedName>
    <definedName name="test" localSheetId="13">OFFSET(job_levels_range,0,0,COUNTA(job_levels_range),1)</definedName>
    <definedName name="test" localSheetId="4">OFFSET(job_levels_range,0,0,COUNTA(job_levels_range),1)</definedName>
    <definedName name="test">OFFSET(job_levels_range,0,0,COUNTA(job_levels_range),1)</definedName>
    <definedName name="test1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H4" i="61" l="1"/>
  <c r="C6" i="59"/>
  <c r="I5" i="62" l="1"/>
  <c r="K5" i="62"/>
  <c r="G4" i="61"/>
  <c r="J5" i="62"/>
  <c r="H5" i="62" l="1"/>
  <c r="F116" i="12" l="1"/>
  <c r="G116" i="12" s="1"/>
  <c r="G115" i="12"/>
  <c r="F115" i="12"/>
  <c r="G114" i="12"/>
  <c r="F114" i="12"/>
  <c r="G113" i="12"/>
  <c r="F113" i="12"/>
  <c r="G112" i="12"/>
  <c r="F112" i="12"/>
  <c r="G111" i="12"/>
  <c r="F111" i="12"/>
  <c r="F110" i="12"/>
  <c r="G110" i="12" s="1"/>
  <c r="G109" i="12"/>
  <c r="F109" i="12"/>
  <c r="G108" i="12"/>
  <c r="F108" i="12"/>
  <c r="F107" i="12"/>
  <c r="G107" i="12" s="1"/>
  <c r="G106" i="12"/>
  <c r="F106" i="12"/>
  <c r="G105" i="12"/>
  <c r="F105" i="12"/>
  <c r="F104" i="12"/>
  <c r="G104" i="12" s="1"/>
  <c r="G103" i="12"/>
  <c r="F103" i="12"/>
  <c r="G102" i="12"/>
  <c r="F102" i="12"/>
  <c r="F101" i="12"/>
  <c r="G101" i="12" s="1"/>
  <c r="F100" i="12"/>
  <c r="G100" i="12" s="1"/>
  <c r="G99" i="12"/>
  <c r="F99" i="12"/>
  <c r="F98" i="12"/>
  <c r="G98" i="12" s="1"/>
  <c r="G97" i="12"/>
  <c r="F97" i="12"/>
  <c r="G96" i="12"/>
  <c r="F96" i="12"/>
  <c r="F95" i="12"/>
  <c r="G95" i="12" s="1"/>
  <c r="F94" i="12"/>
  <c r="G94" i="12" s="1"/>
  <c r="G93" i="12"/>
  <c r="F93" i="12"/>
  <c r="F92" i="12"/>
  <c r="G92" i="12" s="1"/>
  <c r="G91" i="12"/>
  <c r="F91" i="12"/>
  <c r="G90" i="12"/>
  <c r="F90" i="12"/>
  <c r="G89" i="12"/>
  <c r="F89" i="12"/>
  <c r="F88" i="12"/>
  <c r="G88" i="12" s="1"/>
  <c r="G87" i="12"/>
  <c r="F87" i="12"/>
  <c r="G86" i="12"/>
  <c r="F86" i="12"/>
  <c r="G85" i="12"/>
  <c r="F85" i="12"/>
  <c r="G84" i="12"/>
  <c r="F84" i="12"/>
  <c r="F83" i="12"/>
  <c r="G83" i="12" s="1"/>
  <c r="F82" i="12"/>
  <c r="G82" i="12" s="1"/>
  <c r="G81" i="12"/>
  <c r="F81" i="12"/>
  <c r="G80" i="12"/>
  <c r="F80" i="12"/>
  <c r="G79" i="12"/>
  <c r="F79" i="12"/>
  <c r="G78" i="12"/>
  <c r="F78" i="12"/>
  <c r="F77" i="12"/>
  <c r="G77" i="12" s="1"/>
  <c r="G76" i="12"/>
  <c r="F76" i="12"/>
  <c r="G75" i="12"/>
  <c r="F75" i="12"/>
  <c r="F74" i="12"/>
  <c r="G74" i="12" s="1"/>
  <c r="G73" i="12"/>
  <c r="F73" i="12"/>
  <c r="G72" i="12"/>
  <c r="F72" i="12"/>
  <c r="G71" i="12"/>
  <c r="F71" i="12"/>
  <c r="F70" i="12"/>
  <c r="G70" i="12" s="1"/>
  <c r="G69" i="12"/>
  <c r="F69" i="12"/>
  <c r="F68" i="12"/>
  <c r="G68" i="12" s="1"/>
  <c r="G67" i="12"/>
  <c r="F67" i="12"/>
  <c r="G66" i="12"/>
  <c r="F66" i="12"/>
  <c r="F65" i="12"/>
  <c r="G65" i="12" s="1"/>
  <c r="G64" i="12"/>
  <c r="F64" i="12"/>
  <c r="G63" i="12"/>
  <c r="F63" i="12"/>
  <c r="F62" i="12"/>
  <c r="G62" i="12" s="1"/>
  <c r="G61" i="12"/>
  <c r="F61" i="12"/>
  <c r="G60" i="12"/>
  <c r="F60" i="12"/>
  <c r="F59" i="12"/>
  <c r="G59" i="12" s="1"/>
  <c r="F58" i="12"/>
  <c r="G58" i="12" s="1"/>
  <c r="G57" i="12"/>
  <c r="F57" i="12"/>
  <c r="F56" i="12"/>
  <c r="G56" i="12" s="1"/>
  <c r="G55" i="12"/>
  <c r="F55" i="12"/>
  <c r="G54" i="12"/>
  <c r="F54" i="12"/>
  <c r="F53" i="12"/>
  <c r="G53" i="12" s="1"/>
  <c r="F52" i="12"/>
  <c r="G52" i="12" s="1"/>
  <c r="G51" i="12"/>
  <c r="F51" i="12"/>
  <c r="F50" i="12"/>
  <c r="G50" i="12" s="1"/>
  <c r="G49" i="12"/>
  <c r="F49" i="12"/>
  <c r="G48" i="12"/>
  <c r="F48" i="12"/>
  <c r="G47" i="12"/>
  <c r="F47" i="12"/>
  <c r="F46" i="12"/>
  <c r="G46" i="12" s="1"/>
  <c r="G45" i="12"/>
  <c r="F45" i="12"/>
  <c r="F44" i="12"/>
  <c r="G44" i="12" s="1"/>
  <c r="G43" i="12"/>
  <c r="F43" i="12"/>
  <c r="F42" i="12"/>
  <c r="G42" i="12" s="1"/>
  <c r="F41" i="12"/>
  <c r="G41" i="12" s="1"/>
  <c r="F40" i="12"/>
  <c r="G40" i="12" s="1"/>
  <c r="G39" i="12"/>
  <c r="F39" i="12"/>
  <c r="G38" i="12"/>
  <c r="F38" i="12"/>
  <c r="G37" i="12"/>
  <c r="F37" i="12"/>
  <c r="G36" i="12"/>
  <c r="F36" i="12"/>
  <c r="F35" i="12"/>
  <c r="G35" i="12" s="1"/>
  <c r="F34" i="12"/>
  <c r="G34" i="12" s="1"/>
  <c r="G33" i="12"/>
  <c r="F33" i="12"/>
  <c r="G32" i="12"/>
  <c r="F32" i="12"/>
  <c r="G31" i="12"/>
  <c r="F31" i="12"/>
  <c r="F30" i="12"/>
  <c r="G30" i="12" s="1"/>
  <c r="F29" i="12"/>
  <c r="G29" i="12" s="1"/>
  <c r="F28" i="12"/>
  <c r="G28" i="12" s="1"/>
  <c r="G27" i="12"/>
  <c r="F27" i="12"/>
  <c r="G26" i="12"/>
  <c r="F26" i="12"/>
  <c r="G25" i="12"/>
  <c r="F25" i="12"/>
  <c r="G24" i="12"/>
  <c r="F24" i="12"/>
  <c r="F23" i="12"/>
  <c r="G23" i="12" s="1"/>
  <c r="G22" i="12"/>
  <c r="F22" i="12"/>
  <c r="G21" i="12"/>
  <c r="F21" i="12"/>
  <c r="G20" i="12"/>
  <c r="F20" i="12"/>
  <c r="G19" i="12"/>
  <c r="F19" i="12"/>
  <c r="F18" i="12"/>
  <c r="G18" i="12" s="1"/>
  <c r="F17" i="12"/>
  <c r="G17" i="12" s="1"/>
  <c r="F16" i="12"/>
  <c r="G16" i="12" s="1"/>
  <c r="G15" i="12"/>
  <c r="F15" i="12"/>
  <c r="G14" i="12"/>
  <c r="F14" i="12"/>
  <c r="G13" i="12"/>
  <c r="F13" i="12"/>
  <c r="F12" i="12"/>
  <c r="G12" i="12" s="1"/>
  <c r="F11" i="12"/>
  <c r="G11" i="12" s="1"/>
  <c r="F10" i="12"/>
  <c r="G10" i="12" s="1"/>
  <c r="G9" i="12"/>
  <c r="F9" i="12"/>
  <c r="G8" i="12"/>
  <c r="F8" i="12"/>
  <c r="G7" i="12"/>
  <c r="F7" i="12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C100" i="7"/>
  <c r="D100" i="7"/>
  <c r="B100" i="7"/>
  <c r="C65" i="7"/>
  <c r="C86" i="7" l="1"/>
  <c r="C89" i="7"/>
  <c r="C90" i="7"/>
  <c r="C91" i="7"/>
  <c r="C93" i="7"/>
  <c r="C94" i="7"/>
  <c r="C97" i="7"/>
  <c r="C98" i="7"/>
  <c r="C104" i="7"/>
  <c r="B104" i="7"/>
  <c r="B91" i="7"/>
  <c r="E5" i="22" l="1"/>
  <c r="F5" i="22"/>
  <c r="E7" i="22"/>
  <c r="F7" i="22"/>
  <c r="E8" i="22"/>
  <c r="F8" i="22"/>
  <c r="E9" i="22"/>
  <c r="F9" i="22"/>
  <c r="E10" i="22"/>
  <c r="F10" i="22"/>
  <c r="D10" i="22"/>
  <c r="D7" i="22"/>
  <c r="D38" i="22"/>
  <c r="D40" i="22"/>
  <c r="D39" i="22"/>
  <c r="D37" i="22"/>
  <c r="E64" i="22"/>
  <c r="E39" i="22"/>
  <c r="F39" i="22"/>
  <c r="E40" i="22"/>
  <c r="F40" i="22"/>
  <c r="E16" i="22"/>
  <c r="D16" i="22"/>
  <c r="D14" i="22"/>
  <c r="E14" i="22"/>
  <c r="F6" i="22" l="1"/>
  <c r="E6" i="22"/>
  <c r="D36" i="22"/>
  <c r="D35" i="22" s="1"/>
  <c r="D5" i="22" s="1"/>
  <c r="D88" i="22"/>
  <c r="D87" i="22"/>
  <c r="F86" i="22"/>
  <c r="E86" i="22"/>
  <c r="D86" i="22"/>
  <c r="D85" i="22" s="1"/>
  <c r="F85" i="22"/>
  <c r="E85" i="22"/>
  <c r="E81" i="22"/>
  <c r="E80" i="22"/>
  <c r="D80" i="22"/>
  <c r="F76" i="22"/>
  <c r="E76" i="22"/>
  <c r="D75" i="22"/>
  <c r="F74" i="22"/>
  <c r="E74" i="22"/>
  <c r="D74" i="22"/>
  <c r="D73" i="22" s="1"/>
  <c r="F73" i="22"/>
  <c r="E73" i="22"/>
  <c r="E71" i="22"/>
  <c r="F70" i="22"/>
  <c r="E70" i="22"/>
  <c r="D70" i="22"/>
  <c r="E66" i="22"/>
  <c r="E65" i="22"/>
  <c r="D65" i="22"/>
  <c r="D56" i="22" s="1"/>
  <c r="D64" i="22"/>
  <c r="F63" i="22"/>
  <c r="E63" i="22"/>
  <c r="D63" i="22"/>
  <c r="E60" i="22"/>
  <c r="D60" i="22"/>
  <c r="E57" i="22"/>
  <c r="E54" i="22" s="1"/>
  <c r="E53" i="22" s="1"/>
  <c r="D57" i="22"/>
  <c r="F56" i="22"/>
  <c r="E56" i="22"/>
  <c r="F55" i="22"/>
  <c r="E55" i="22"/>
  <c r="D55" i="22"/>
  <c r="F54" i="22"/>
  <c r="F53" i="22" s="1"/>
  <c r="E47" i="22"/>
  <c r="E46" i="22" s="1"/>
  <c r="D46" i="22"/>
  <c r="D44" i="22"/>
  <c r="F43" i="22"/>
  <c r="E43" i="22"/>
  <c r="D43" i="22"/>
  <c r="D41" i="22"/>
  <c r="F38" i="22"/>
  <c r="F36" i="22" s="1"/>
  <c r="E32" i="22"/>
  <c r="D32" i="22"/>
  <c r="F29" i="22"/>
  <c r="F25" i="22" s="1"/>
  <c r="E29" i="22"/>
  <c r="D29" i="22"/>
  <c r="E28" i="22"/>
  <c r="E27" i="22"/>
  <c r="E26" i="22"/>
  <c r="D26" i="22"/>
  <c r="F22" i="22"/>
  <c r="D22" i="22"/>
  <c r="F21" i="22"/>
  <c r="E21" i="22"/>
  <c r="D21" i="22"/>
  <c r="E20" i="22"/>
  <c r="D20" i="22"/>
  <c r="E18" i="22"/>
  <c r="D18" i="22"/>
  <c r="D17" i="22" s="1"/>
  <c r="E13" i="22"/>
  <c r="E12" i="22" s="1"/>
  <c r="E11" i="22" s="1"/>
  <c r="D13" i="22"/>
  <c r="D12" i="22" s="1"/>
  <c r="D11" i="22" s="1"/>
  <c r="E17" i="22" l="1"/>
  <c r="E25" i="22"/>
  <c r="F35" i="22"/>
  <c r="D25" i="22"/>
  <c r="D54" i="22"/>
  <c r="D53" i="22" s="1"/>
  <c r="F37" i="22"/>
  <c r="E37" i="22" l="1"/>
  <c r="E38" i="22"/>
  <c r="E36" i="22" s="1"/>
  <c r="E35" i="22" s="1"/>
  <c r="D9" i="22" l="1"/>
  <c r="D8" i="22"/>
  <c r="D6" i="22" l="1"/>
  <c r="F7" i="7" l="1"/>
  <c r="G57" i="8" l="1"/>
  <c r="G56" i="8"/>
  <c r="G55" i="8"/>
  <c r="I55" i="8" s="1"/>
  <c r="J55" i="8" s="1"/>
  <c r="G54" i="8"/>
  <c r="G53" i="8"/>
  <c r="I53" i="8" s="1"/>
  <c r="J53" i="8" s="1"/>
  <c r="G52" i="8"/>
  <c r="G51" i="8"/>
  <c r="G50" i="8"/>
  <c r="G49" i="8"/>
  <c r="I49" i="8" s="1"/>
  <c r="J49" i="8" s="1"/>
  <c r="G47" i="8"/>
  <c r="G46" i="8"/>
  <c r="I46" i="8" s="1"/>
  <c r="J46" i="8" s="1"/>
  <c r="G45" i="8"/>
  <c r="G44" i="8"/>
  <c r="G43" i="8"/>
  <c r="G42" i="8"/>
  <c r="G41" i="8"/>
  <c r="G40" i="8"/>
  <c r="I40" i="8" s="1"/>
  <c r="J40" i="8" s="1"/>
  <c r="G39" i="8"/>
  <c r="G38" i="8"/>
  <c r="G37" i="8"/>
  <c r="I37" i="8" s="1"/>
  <c r="J37" i="8" s="1"/>
  <c r="G36" i="8"/>
  <c r="G34" i="8"/>
  <c r="G33" i="8"/>
  <c r="G31" i="8"/>
  <c r="G30" i="8"/>
  <c r="G29" i="8"/>
  <c r="I29" i="8" s="1"/>
  <c r="J29" i="8" s="1"/>
  <c r="G28" i="8"/>
  <c r="I28" i="8" s="1"/>
  <c r="J28" i="8" s="1"/>
  <c r="G27" i="8"/>
  <c r="G26" i="8"/>
  <c r="G25" i="8"/>
  <c r="G24" i="8"/>
  <c r="G23" i="8"/>
  <c r="G20" i="8"/>
  <c r="G19" i="8"/>
  <c r="I19" i="8" s="1"/>
  <c r="J19" i="8" s="1"/>
  <c r="G18" i="8"/>
  <c r="G17" i="8"/>
  <c r="G14" i="8"/>
  <c r="G11" i="8"/>
  <c r="G9" i="8"/>
  <c r="G7" i="8"/>
  <c r="G6" i="8"/>
  <c r="G5" i="8"/>
  <c r="F35" i="8"/>
  <c r="F32" i="8"/>
  <c r="F22" i="8"/>
  <c r="F21" i="8" s="1"/>
  <c r="F16" i="8"/>
  <c r="F15" i="8" s="1"/>
  <c r="F13" i="8"/>
  <c r="E35" i="8"/>
  <c r="E22" i="8"/>
  <c r="E21" i="8" s="1"/>
  <c r="E16" i="8"/>
  <c r="E15" i="8" s="1"/>
  <c r="E13" i="8"/>
  <c r="D48" i="8"/>
  <c r="D35" i="8" s="1"/>
  <c r="D32" i="8"/>
  <c r="D22" i="8"/>
  <c r="D21" i="8" s="1"/>
  <c r="D16" i="8"/>
  <c r="D15" i="8" s="1"/>
  <c r="D13" i="8"/>
  <c r="D115" i="12"/>
  <c r="D114" i="12"/>
  <c r="C113" i="12"/>
  <c r="B113" i="12"/>
  <c r="D113" i="12" s="1"/>
  <c r="D112" i="12"/>
  <c r="D111" i="12"/>
  <c r="B110" i="12"/>
  <c r="D110" i="12" s="1"/>
  <c r="D109" i="12"/>
  <c r="D108" i="12"/>
  <c r="B107" i="12"/>
  <c r="D107" i="12" s="1"/>
  <c r="D106" i="12"/>
  <c r="D105" i="12"/>
  <c r="D104" i="12"/>
  <c r="D103" i="12"/>
  <c r="D102" i="12"/>
  <c r="D101" i="12"/>
  <c r="D100" i="12"/>
  <c r="D99" i="12"/>
  <c r="D98" i="12"/>
  <c r="D97" i="12"/>
  <c r="B96" i="12"/>
  <c r="D96" i="12" s="1"/>
  <c r="D95" i="12"/>
  <c r="D94" i="12"/>
  <c r="C93" i="12"/>
  <c r="C91" i="12" s="1"/>
  <c r="B93" i="12"/>
  <c r="D92" i="12"/>
  <c r="D90" i="12"/>
  <c r="D89" i="12"/>
  <c r="D88" i="12"/>
  <c r="C87" i="12"/>
  <c r="B87" i="12"/>
  <c r="D86" i="12"/>
  <c r="D84" i="12"/>
  <c r="D83" i="12"/>
  <c r="D82" i="12"/>
  <c r="C81" i="12"/>
  <c r="B81" i="12"/>
  <c r="D80" i="12"/>
  <c r="D79" i="12"/>
  <c r="D78" i="12"/>
  <c r="C77" i="12"/>
  <c r="B77" i="12"/>
  <c r="D76" i="12"/>
  <c r="D75" i="12"/>
  <c r="D74" i="12"/>
  <c r="D73" i="12"/>
  <c r="B72" i="12"/>
  <c r="D72" i="12" s="1"/>
  <c r="D71" i="12"/>
  <c r="D70" i="12"/>
  <c r="D69" i="12"/>
  <c r="B68" i="12"/>
  <c r="D67" i="12"/>
  <c r="B66" i="12"/>
  <c r="D66" i="12" s="1"/>
  <c r="C65" i="12"/>
  <c r="D64" i="12"/>
  <c r="D63" i="12"/>
  <c r="D62" i="12"/>
  <c r="C61" i="12"/>
  <c r="B61" i="12"/>
  <c r="D60" i="12"/>
  <c r="D59" i="12"/>
  <c r="D58" i="12"/>
  <c r="D57" i="12"/>
  <c r="D56" i="12"/>
  <c r="C55" i="12"/>
  <c r="B55" i="12"/>
  <c r="D53" i="12"/>
  <c r="C52" i="12"/>
  <c r="D52" i="12" s="1"/>
  <c r="D50" i="12"/>
  <c r="C49" i="12"/>
  <c r="D49" i="12" s="1"/>
  <c r="D48" i="12"/>
  <c r="D46" i="12"/>
  <c r="D45" i="12"/>
  <c r="C44" i="12"/>
  <c r="B44" i="12"/>
  <c r="D42" i="12"/>
  <c r="D41" i="12"/>
  <c r="D40" i="12"/>
  <c r="D39" i="12"/>
  <c r="D38" i="12"/>
  <c r="C37" i="12"/>
  <c r="D37" i="12" s="1"/>
  <c r="D36" i="12"/>
  <c r="D31" i="12"/>
  <c r="C30" i="12"/>
  <c r="C29" i="12" s="1"/>
  <c r="D29" i="12" s="1"/>
  <c r="D27" i="12"/>
  <c r="D26" i="12"/>
  <c r="D24" i="12"/>
  <c r="D23" i="12"/>
  <c r="D22" i="12"/>
  <c r="D21" i="12"/>
  <c r="D20" i="12"/>
  <c r="D19" i="12"/>
  <c r="D18" i="12"/>
  <c r="D17" i="12"/>
  <c r="C16" i="12"/>
  <c r="B16" i="12"/>
  <c r="D15" i="12"/>
  <c r="D14" i="12"/>
  <c r="D13" i="12"/>
  <c r="D12" i="12"/>
  <c r="D11" i="12"/>
  <c r="D10" i="12"/>
  <c r="D9" i="12"/>
  <c r="B8" i="12"/>
  <c r="D8" i="12" s="1"/>
  <c r="C7" i="12"/>
  <c r="D7" i="12" s="1"/>
  <c r="D80" i="7"/>
  <c r="D79" i="7"/>
  <c r="C78" i="7"/>
  <c r="B78" i="7"/>
  <c r="D77" i="7"/>
  <c r="D76" i="7"/>
  <c r="D74" i="7"/>
  <c r="C73" i="7"/>
  <c r="C72" i="7" s="1"/>
  <c r="B73" i="7"/>
  <c r="B72" i="7"/>
  <c r="D71" i="7"/>
  <c r="D70" i="7"/>
  <c r="D104" i="7" s="1"/>
  <c r="D68" i="7"/>
  <c r="D91" i="7" s="1"/>
  <c r="B67" i="7"/>
  <c r="B66" i="7"/>
  <c r="C58" i="7"/>
  <c r="D64" i="7"/>
  <c r="D63" i="7"/>
  <c r="D61" i="7"/>
  <c r="D60" i="7"/>
  <c r="B59" i="7"/>
  <c r="D59" i="7" s="1"/>
  <c r="D54" i="7"/>
  <c r="D53" i="7"/>
  <c r="B52" i="7"/>
  <c r="D52" i="7" s="1"/>
  <c r="D50" i="7"/>
  <c r="D49" i="7"/>
  <c r="D47" i="7"/>
  <c r="D46" i="7"/>
  <c r="B45" i="7"/>
  <c r="B44" i="7" s="1"/>
  <c r="C44" i="7"/>
  <c r="C37" i="7" s="1"/>
  <c r="D42" i="7"/>
  <c r="D41" i="7"/>
  <c r="D40" i="7"/>
  <c r="B39" i="7"/>
  <c r="D39" i="7" s="1"/>
  <c r="D38" i="7"/>
  <c r="D35" i="7"/>
  <c r="D34" i="7"/>
  <c r="C33" i="7"/>
  <c r="C92" i="7" s="1"/>
  <c r="B33" i="7"/>
  <c r="D33" i="7" s="1"/>
  <c r="D32" i="7"/>
  <c r="B31" i="7"/>
  <c r="D31" i="7" s="1"/>
  <c r="C30" i="7"/>
  <c r="D29" i="7"/>
  <c r="D28" i="7"/>
  <c r="D27" i="7"/>
  <c r="D26" i="7"/>
  <c r="D25" i="7"/>
  <c r="D86" i="7" s="1"/>
  <c r="B24" i="7"/>
  <c r="D24" i="7" s="1"/>
  <c r="D21" i="7"/>
  <c r="D20" i="7"/>
  <c r="C19" i="7"/>
  <c r="B19" i="7"/>
  <c r="D18" i="7"/>
  <c r="D17" i="7"/>
  <c r="D94" i="7" s="1"/>
  <c r="C16" i="7"/>
  <c r="B16" i="7"/>
  <c r="D15" i="7"/>
  <c r="D14" i="7"/>
  <c r="B13" i="7"/>
  <c r="D13" i="7" s="1"/>
  <c r="D11" i="7"/>
  <c r="D10" i="7"/>
  <c r="B9" i="7"/>
  <c r="D9" i="7" s="1"/>
  <c r="D8" i="7"/>
  <c r="B7" i="7"/>
  <c r="D7" i="7" s="1"/>
  <c r="C6" i="7"/>
  <c r="C5" i="7" s="1"/>
  <c r="G32" i="8" l="1"/>
  <c r="I18" i="8"/>
  <c r="J18" i="8" s="1"/>
  <c r="I33" i="8"/>
  <c r="J33" i="8" s="1"/>
  <c r="J34" i="8"/>
  <c r="I34" i="8"/>
  <c r="J47" i="8"/>
  <c r="I47" i="8"/>
  <c r="J20" i="8"/>
  <c r="I20" i="8"/>
  <c r="I36" i="8"/>
  <c r="J36" i="8"/>
  <c r="I57" i="8"/>
  <c r="J57" i="8"/>
  <c r="I31" i="8"/>
  <c r="J31" i="8"/>
  <c r="J23" i="8"/>
  <c r="I23" i="8"/>
  <c r="I50" i="8"/>
  <c r="J50" i="8"/>
  <c r="I32" i="8"/>
  <c r="J32" i="8" s="1"/>
  <c r="I24" i="8"/>
  <c r="J24" i="8"/>
  <c r="I38" i="8"/>
  <c r="J38" i="8" s="1"/>
  <c r="I51" i="8"/>
  <c r="J51" i="8" s="1"/>
  <c r="I30" i="8"/>
  <c r="J30" i="8" s="1"/>
  <c r="G35" i="8"/>
  <c r="I35" i="8" s="1"/>
  <c r="J35" i="8" s="1"/>
  <c r="J5" i="8"/>
  <c r="I5" i="8"/>
  <c r="I25" i="8"/>
  <c r="J25" i="8" s="1"/>
  <c r="J39" i="8"/>
  <c r="I39" i="8"/>
  <c r="J52" i="8"/>
  <c r="I52" i="8"/>
  <c r="J6" i="8"/>
  <c r="I6" i="8"/>
  <c r="J26" i="8"/>
  <c r="I26" i="8"/>
  <c r="I17" i="8"/>
  <c r="J17" i="8"/>
  <c r="I7" i="8"/>
  <c r="J7" i="8"/>
  <c r="J27" i="8"/>
  <c r="I27" i="8"/>
  <c r="J41" i="8"/>
  <c r="I41" i="8"/>
  <c r="J54" i="8"/>
  <c r="I54" i="8"/>
  <c r="I44" i="8"/>
  <c r="J44" i="8" s="1"/>
  <c r="I9" i="8"/>
  <c r="J9" i="8" s="1"/>
  <c r="I42" i="8"/>
  <c r="J42" i="8" s="1"/>
  <c r="J14" i="8"/>
  <c r="I14" i="8"/>
  <c r="J45" i="8"/>
  <c r="I45" i="8"/>
  <c r="I11" i="8"/>
  <c r="J11" i="8" s="1"/>
  <c r="I43" i="8"/>
  <c r="J43" i="8"/>
  <c r="J56" i="8"/>
  <c r="I56" i="8"/>
  <c r="F8" i="8"/>
  <c r="F12" i="8" s="1"/>
  <c r="D44" i="12"/>
  <c r="C6" i="12"/>
  <c r="D55" i="12"/>
  <c r="D66" i="7"/>
  <c r="D89" i="7" s="1"/>
  <c r="B89" i="7"/>
  <c r="D67" i="7"/>
  <c r="D90" i="7" s="1"/>
  <c r="B90" i="7"/>
  <c r="D93" i="7"/>
  <c r="D97" i="7"/>
  <c r="C12" i="7"/>
  <c r="C81" i="7" s="1"/>
  <c r="D98" i="7"/>
  <c r="D92" i="7"/>
  <c r="G22" i="8"/>
  <c r="I22" i="8" s="1"/>
  <c r="J22" i="8" s="1"/>
  <c r="G21" i="8"/>
  <c r="D8" i="8"/>
  <c r="G15" i="8"/>
  <c r="G48" i="8"/>
  <c r="G13" i="8"/>
  <c r="G16" i="8"/>
  <c r="I16" i="8" s="1"/>
  <c r="J16" i="8" s="1"/>
  <c r="E8" i="8"/>
  <c r="E12" i="8" s="1"/>
  <c r="C85" i="12"/>
  <c r="D16" i="12"/>
  <c r="C28" i="12"/>
  <c r="D28" i="12" s="1"/>
  <c r="D81" i="12"/>
  <c r="D78" i="7"/>
  <c r="B51" i="7"/>
  <c r="D51" i="7" s="1"/>
  <c r="D72" i="7"/>
  <c r="B6" i="7"/>
  <c r="D6" i="7" s="1"/>
  <c r="D73" i="7"/>
  <c r="F10" i="8"/>
  <c r="D77" i="12"/>
  <c r="B65" i="12"/>
  <c r="B35" i="12" s="1"/>
  <c r="D87" i="12"/>
  <c r="C35" i="12"/>
  <c r="C34" i="12" s="1"/>
  <c r="C116" i="12" s="1"/>
  <c r="D30" i="12"/>
  <c r="B91" i="12"/>
  <c r="D91" i="12" s="1"/>
  <c r="D68" i="12"/>
  <c r="D61" i="12"/>
  <c r="D93" i="12"/>
  <c r="B6" i="12"/>
  <c r="D19" i="7"/>
  <c r="D16" i="7"/>
  <c r="D44" i="7"/>
  <c r="B37" i="7"/>
  <c r="D37" i="7" s="1"/>
  <c r="B12" i="7"/>
  <c r="D12" i="7" s="1"/>
  <c r="B30" i="7"/>
  <c r="D30" i="7" s="1"/>
  <c r="D45" i="7"/>
  <c r="B65" i="7"/>
  <c r="I13" i="8" l="1"/>
  <c r="J13" i="8" s="1"/>
  <c r="I15" i="8"/>
  <c r="J15" i="8"/>
  <c r="I21" i="8"/>
  <c r="J21" i="8" s="1"/>
  <c r="I48" i="8"/>
  <c r="J48" i="8" s="1"/>
  <c r="D65" i="12"/>
  <c r="E10" i="8"/>
  <c r="D12" i="8"/>
  <c r="G8" i="8"/>
  <c r="I8" i="8" s="1"/>
  <c r="J8" i="8" s="1"/>
  <c r="B85" i="12"/>
  <c r="D85" i="12" s="1"/>
  <c r="B5" i="7"/>
  <c r="D5" i="7" s="1"/>
  <c r="D6" i="12"/>
  <c r="D35" i="12"/>
  <c r="D65" i="7"/>
  <c r="B58" i="7"/>
  <c r="B34" i="12" l="1"/>
  <c r="D34" i="12" s="1"/>
  <c r="G12" i="8"/>
  <c r="D10" i="8"/>
  <c r="G10" i="8" s="1"/>
  <c r="I10" i="8" s="1"/>
  <c r="J10" i="8" s="1"/>
  <c r="D116" i="12"/>
  <c r="B116" i="12"/>
  <c r="D58" i="7"/>
  <c r="B81" i="7"/>
  <c r="D81" i="7" s="1"/>
  <c r="I12" i="8" l="1"/>
  <c r="J12" i="8" s="1"/>
  <c r="D31" i="4" l="1"/>
  <c r="G31" i="4" s="1"/>
  <c r="D30" i="4"/>
  <c r="G30" i="4" s="1"/>
  <c r="D29" i="4"/>
  <c r="G29" i="4" s="1"/>
  <c r="D28" i="4"/>
  <c r="G28" i="4" s="1"/>
  <c r="C27" i="4"/>
  <c r="B27" i="4"/>
  <c r="D26" i="4"/>
  <c r="G26" i="4" s="1"/>
  <c r="D25" i="4"/>
  <c r="G25" i="4" s="1"/>
  <c r="C24" i="4"/>
  <c r="B24" i="4"/>
  <c r="D22" i="4"/>
  <c r="G22" i="4" s="1"/>
  <c r="D21" i="4"/>
  <c r="G21" i="4" s="1"/>
  <c r="D20" i="4"/>
  <c r="G20" i="4" s="1"/>
  <c r="C19" i="4"/>
  <c r="B19" i="4"/>
  <c r="D18" i="4"/>
  <c r="G18" i="4" s="1"/>
  <c r="D17" i="4"/>
  <c r="G17" i="4" s="1"/>
  <c r="C16" i="4"/>
  <c r="B16" i="4"/>
  <c r="D15" i="4"/>
  <c r="G15" i="4" s="1"/>
  <c r="D14" i="4"/>
  <c r="G14" i="4" s="1"/>
  <c r="D13" i="4"/>
  <c r="G13" i="4" s="1"/>
  <c r="C12" i="4"/>
  <c r="B12" i="4"/>
  <c r="D11" i="4"/>
  <c r="G11" i="4" s="1"/>
  <c r="D10" i="4"/>
  <c r="G10" i="4" s="1"/>
  <c r="C9" i="4"/>
  <c r="B9" i="4"/>
  <c r="D7" i="4"/>
  <c r="G7" i="4" s="1"/>
  <c r="D5" i="4"/>
  <c r="G5" i="4" s="1"/>
  <c r="D9" i="4" l="1"/>
  <c r="G9" i="4" s="1"/>
  <c r="D19" i="4"/>
  <c r="G19" i="4" s="1"/>
  <c r="D27" i="4"/>
  <c r="G27" i="4" s="1"/>
  <c r="D12" i="4"/>
  <c r="G12" i="4" s="1"/>
  <c r="C23" i="4"/>
  <c r="D16" i="4"/>
  <c r="G16" i="4" s="1"/>
  <c r="D24" i="4"/>
  <c r="G24" i="4" s="1"/>
  <c r="C8" i="4"/>
  <c r="B23" i="4"/>
  <c r="B8" i="4"/>
  <c r="D23" i="4" l="1"/>
  <c r="G23" i="4" s="1"/>
  <c r="D8" i="4"/>
  <c r="G8" i="4" s="1"/>
  <c r="C6" i="4"/>
  <c r="B6" i="4"/>
  <c r="D6" i="4" l="1"/>
  <c r="G6" i="4"/>
  <c r="A333" i="58" l="1"/>
  <c r="A1249" i="58"/>
  <c r="A1318" i="58"/>
  <c r="A1842" i="58"/>
  <c r="A1841" i="58"/>
  <c r="A1840" i="58"/>
  <c r="A1838" i="58"/>
  <c r="A1808" i="58"/>
  <c r="A1807" i="58"/>
  <c r="A1806" i="58"/>
  <c r="A1804" i="58"/>
  <c r="A1771" i="58"/>
  <c r="A1770" i="58"/>
  <c r="A1769" i="58"/>
  <c r="A1767" i="58"/>
  <c r="A1810" i="58"/>
  <c r="A1718" i="58"/>
  <c r="A1768" i="58"/>
  <c r="A1689" i="58"/>
  <c r="A1684" i="58"/>
  <c r="A1672" i="58"/>
  <c r="A1671" i="58" s="1"/>
  <c r="A1664" i="58"/>
  <c r="A1663" i="58" s="1"/>
  <c r="A1658" i="58"/>
  <c r="A1630" i="58"/>
  <c r="A1626" i="58"/>
  <c r="A1613" i="58"/>
  <c r="A1600" i="58"/>
  <c r="A1869" i="58" s="1"/>
  <c r="A1607" i="58"/>
  <c r="A1606" i="58" s="1"/>
  <c r="A1601" i="58"/>
  <c r="A1569" i="58"/>
  <c r="A1565" i="58"/>
  <c r="A1547" i="58"/>
  <c r="A1540" i="58"/>
  <c r="A1518" i="58"/>
  <c r="A1868" i="58" s="1"/>
  <c r="A1533" i="58"/>
  <c r="A1525" i="58"/>
  <c r="A1524" i="58" s="1"/>
  <c r="A1519" i="58"/>
  <c r="A1485" i="58"/>
  <c r="A1481" i="58"/>
  <c r="A1469" i="58"/>
  <c r="A1467" i="58" s="1"/>
  <c r="A1461" i="58"/>
  <c r="A1460" i="58" s="1"/>
  <c r="A1454" i="58"/>
  <c r="A1867" i="58" s="1"/>
  <c r="A1455" i="58"/>
  <c r="A1423" i="58"/>
  <c r="A1415" i="58"/>
  <c r="A1414" i="58" s="1"/>
  <c r="A1409" i="58"/>
  <c r="A1387" i="58"/>
  <c r="A1379" i="58"/>
  <c r="A1378" i="58" s="1"/>
  <c r="A1365" i="58"/>
  <c r="A1866" i="58" s="1"/>
  <c r="A1372" i="58"/>
  <c r="A1371" i="58" s="1"/>
  <c r="A1366" i="58"/>
  <c r="A1335" i="58"/>
  <c r="A1331" i="58"/>
  <c r="A1309" i="58"/>
  <c r="A1865" i="58" s="1"/>
  <c r="A1317" i="58"/>
  <c r="A1311" i="58"/>
  <c r="A1310" i="58" s="1"/>
  <c r="A1267" i="58"/>
  <c r="A1262" i="58"/>
  <c r="A1248" i="58"/>
  <c r="A1242" i="58"/>
  <c r="A1241" i="58" s="1"/>
  <c r="A1236" i="58"/>
  <c r="A1235" i="58"/>
  <c r="A1864" i="58" s="1"/>
  <c r="A1206" i="58"/>
  <c r="A1201" i="58"/>
  <c r="A1189" i="58"/>
  <c r="A1188" i="58"/>
  <c r="A1175" i="58"/>
  <c r="A1863" i="58" s="1"/>
  <c r="A1182" i="58"/>
  <c r="A1181" i="58" s="1"/>
  <c r="A1176" i="58"/>
  <c r="A1157" i="58"/>
  <c r="A1862" i="58" s="1"/>
  <c r="A1153" i="58"/>
  <c r="A1156" i="58" s="1"/>
  <c r="A1828" i="58" s="1"/>
  <c r="A1124" i="58"/>
  <c r="A1129" i="58" s="1"/>
  <c r="A1827" i="58" s="1"/>
  <c r="A1130" i="58"/>
  <c r="A1861" i="58" s="1"/>
  <c r="A1128" i="58"/>
  <c r="A1069" i="58"/>
  <c r="A1064" i="58" s="1"/>
  <c r="A1061" i="58"/>
  <c r="A1054" i="58"/>
  <c r="A1053" i="58"/>
  <c r="A1041" i="58"/>
  <c r="A1040" i="58"/>
  <c r="A1022" i="58"/>
  <c r="A1021" i="58" s="1"/>
  <c r="A1023" i="58"/>
  <c r="A1014" i="58"/>
  <c r="A1011" i="58"/>
  <c r="A1737" i="58" s="1"/>
  <c r="A1010" i="58"/>
  <c r="A959" i="58"/>
  <c r="A955" i="58"/>
  <c r="A947" i="58"/>
  <c r="A925" i="58"/>
  <c r="A923" i="58"/>
  <c r="A1858" i="58" s="1"/>
  <c r="A921" i="58"/>
  <c r="A887" i="58"/>
  <c r="A870" i="58"/>
  <c r="A855" i="58"/>
  <c r="A854" i="58"/>
  <c r="A853" i="58" s="1"/>
  <c r="A847" i="58"/>
  <c r="A846" i="58"/>
  <c r="A845" i="58" s="1"/>
  <c r="A839" i="58"/>
  <c r="A838" i="58"/>
  <c r="A806" i="58"/>
  <c r="A805" i="58"/>
  <c r="A796" i="58"/>
  <c r="A768" i="58"/>
  <c r="A758" i="58"/>
  <c r="A746" i="58"/>
  <c r="A745" i="58" s="1"/>
  <c r="A740" i="58"/>
  <c r="A739" i="58" s="1"/>
  <c r="A738" i="58"/>
  <c r="A1856" i="58" s="1"/>
  <c r="A703" i="58"/>
  <c r="A698" i="58" s="1"/>
  <c r="A656" i="58"/>
  <c r="A651" i="58"/>
  <c r="A647" i="58"/>
  <c r="A646" i="58" s="1"/>
  <c r="A637" i="58"/>
  <c r="A599" i="58"/>
  <c r="A581" i="58"/>
  <c r="A561" i="58"/>
  <c r="A560" i="58"/>
  <c r="A543" i="58"/>
  <c r="A542" i="58"/>
  <c r="A517" i="58"/>
  <c r="A508" i="58" s="1"/>
  <c r="A509" i="58"/>
  <c r="A483" i="58"/>
  <c r="A484" i="58"/>
  <c r="A436" i="58"/>
  <c r="A437" i="58"/>
  <c r="A432" i="58"/>
  <c r="A406" i="58"/>
  <c r="A398" i="58" s="1"/>
  <c r="A399" i="58"/>
  <c r="A364" i="58"/>
  <c r="A361" i="58"/>
  <c r="A349" i="58"/>
  <c r="A348" i="58"/>
  <c r="A347" i="58" s="1"/>
  <c r="A340" i="58"/>
  <c r="A339" i="58"/>
  <c r="A311" i="58"/>
  <c r="A310" i="58"/>
  <c r="A217" i="58"/>
  <c r="A1853" i="58" s="1"/>
  <c r="A218" i="58"/>
  <c r="A169" i="58"/>
  <c r="A156" i="58"/>
  <c r="A157" i="58"/>
  <c r="A133" i="58" s="1"/>
  <c r="A1852" i="58" s="1"/>
  <c r="A131" i="58"/>
  <c r="A120" i="58"/>
  <c r="A1851" i="58" s="1"/>
  <c r="A114" i="58"/>
  <c r="A119" i="58" s="1"/>
  <c r="A1817" i="58" s="1"/>
  <c r="A101" i="58"/>
  <c r="A105" i="58" s="1"/>
  <c r="A106" i="58"/>
  <c r="A1850" i="58" s="1"/>
  <c r="A86" i="58"/>
  <c r="A26" i="58" s="1"/>
  <c r="A30" i="58" s="1"/>
  <c r="A31" i="58"/>
  <c r="A1849" i="58" s="1"/>
  <c r="A12" i="58"/>
  <c r="A1848" i="58" s="1"/>
  <c r="A7" i="58"/>
  <c r="A1531" i="58" l="1"/>
  <c r="A308" i="58"/>
  <c r="A1854" i="58" s="1"/>
  <c r="A751" i="58"/>
  <c r="A733" i="58" s="1"/>
  <c r="A737" i="58" s="1"/>
  <c r="A942" i="58"/>
  <c r="A580" i="58"/>
  <c r="A635" i="58"/>
  <c r="A620" i="58" s="1"/>
  <c r="A618" i="58" s="1"/>
  <c r="A865" i="58"/>
  <c r="A788" i="58" s="1"/>
  <c r="A793" i="58" s="1"/>
  <c r="A1170" i="58"/>
  <c r="A1174" i="58" s="1"/>
  <c r="A1829" i="58" s="1"/>
  <c r="A309" i="58"/>
  <c r="A506" i="58"/>
  <c r="A435" i="58" s="1"/>
  <c r="A794" i="58"/>
  <c r="A1857" i="58" s="1"/>
  <c r="A1230" i="58"/>
  <c r="A1234" i="58" s="1"/>
  <c r="A1830" i="58" s="1"/>
  <c r="A116" i="58"/>
  <c r="A1126" i="58"/>
  <c r="A1449" i="58"/>
  <c r="A1453" i="58" s="1"/>
  <c r="A1833" i="58" s="1"/>
  <c r="A1595" i="58"/>
  <c r="A1599" i="58" s="1"/>
  <c r="A1835" i="58" s="1"/>
  <c r="A795" i="58"/>
  <c r="A924" i="58"/>
  <c r="A1039" i="58"/>
  <c r="A1006" i="58" s="1"/>
  <c r="A1012" i="58" s="1"/>
  <c r="A1155" i="58"/>
  <c r="A1513" i="58"/>
  <c r="A1517" i="58" s="1"/>
  <c r="A1834" i="58" s="1"/>
  <c r="A1652" i="58"/>
  <c r="A1656" i="58" s="1"/>
  <c r="A1836" i="58" s="1"/>
  <c r="A1815" i="58"/>
  <c r="A28" i="58"/>
  <c r="A1816" i="58"/>
  <c r="A103" i="58"/>
  <c r="A11" i="58"/>
  <c r="A247" i="58"/>
  <c r="A212" i="58" s="1"/>
  <c r="A216" i="58" s="1"/>
  <c r="A356" i="58"/>
  <c r="A1013" i="58"/>
  <c r="A1859" i="58" s="1"/>
  <c r="A1304" i="58"/>
  <c r="A1308" i="58" s="1"/>
  <c r="A1396" i="58"/>
  <c r="A1385" i="58" s="1"/>
  <c r="A1360" i="58" s="1"/>
  <c r="A1364" i="58" s="1"/>
  <c r="A1657" i="58"/>
  <c r="A1870" i="58" s="1"/>
  <c r="A1772" i="58"/>
  <c r="A1843" i="58"/>
  <c r="A1809" i="58"/>
  <c r="A134" i="58"/>
  <c r="A127" i="58" s="1"/>
  <c r="A132" i="58" s="1"/>
  <c r="A1818" i="58" s="1"/>
  <c r="A507" i="58"/>
  <c r="A434" i="58" s="1"/>
  <c r="A1855" i="58" s="1"/>
  <c r="A1716" i="58"/>
  <c r="A1738" i="58"/>
  <c r="A1774" i="58"/>
  <c r="A1805" i="58"/>
  <c r="A1839" i="58"/>
  <c r="A302" i="58" l="1"/>
  <c r="A307" i="58" s="1"/>
  <c r="A1819" i="58"/>
  <c r="A214" i="58"/>
  <c r="A129" i="58"/>
  <c r="A917" i="58"/>
  <c r="A922" i="58" s="1"/>
  <c r="A1172" i="58"/>
  <c r="A1232" i="58"/>
  <c r="A428" i="58"/>
  <c r="A433" i="58" s="1"/>
  <c r="A430" i="58" s="1"/>
  <c r="A1871" i="58"/>
  <c r="A1515" i="58"/>
  <c r="A1597" i="58"/>
  <c r="A1654" i="58"/>
  <c r="A1825" i="58"/>
  <c r="A1008" i="58"/>
  <c r="A1451" i="58"/>
  <c r="A1362" i="58"/>
  <c r="A1832" i="58"/>
  <c r="A1822" i="58"/>
  <c r="A735" i="58"/>
  <c r="A1814" i="58"/>
  <c r="A9" i="58"/>
  <c r="A1824" i="58"/>
  <c r="A919" i="58"/>
  <c r="A1823" i="58"/>
  <c r="A790" i="58"/>
  <c r="A1306" i="58"/>
  <c r="A1831" i="58"/>
  <c r="A1820" i="58" l="1"/>
  <c r="A304" i="58"/>
  <c r="A1795" i="58" s="1"/>
  <c r="A1821" i="58"/>
  <c r="A1732" i="58"/>
  <c r="A1792" i="58"/>
  <c r="A1794" i="58"/>
  <c r="A1793" i="58"/>
  <c r="A1780" i="58"/>
  <c r="A1791" i="58"/>
  <c r="A1736" i="58"/>
  <c r="A1790" i="58"/>
  <c r="A1735" i="58"/>
  <c r="A1789" i="58"/>
  <c r="A1796" i="58"/>
  <c r="A1799" i="58"/>
  <c r="A1781" i="58"/>
  <c r="A1784" i="58"/>
  <c r="A1787" i="58"/>
  <c r="A1802" i="58"/>
  <c r="A1786" i="58"/>
  <c r="A1801" i="58"/>
  <c r="A1785" i="58"/>
  <c r="A1800" i="58"/>
  <c r="A1783" i="58"/>
  <c r="A1798" i="58"/>
  <c r="A1782" i="58"/>
  <c r="A1797" i="58"/>
  <c r="A1788" i="58"/>
  <c r="A1731" i="58"/>
  <c r="A1872" i="58" s="1"/>
  <c r="A1734" i="58"/>
  <c r="A1730" i="58"/>
  <c r="A1740" i="58"/>
  <c r="A1837" i="58" l="1"/>
  <c r="A1844" i="58" s="1"/>
  <c r="A1845" i="58" s="1"/>
  <c r="A1746" i="58"/>
  <c r="A1743" i="58"/>
  <c r="A1762" i="58"/>
  <c r="A1765" i="58"/>
  <c r="A1760" i="58"/>
  <c r="A1749" i="58"/>
  <c r="A1763" i="58"/>
  <c r="A1761" i="58"/>
  <c r="A1756" i="58"/>
  <c r="A1751" i="58"/>
  <c r="A1759" i="58"/>
  <c r="A1742" i="58"/>
  <c r="A1755" i="58"/>
  <c r="A1752" i="58"/>
  <c r="A1758" i="58"/>
  <c r="A1757" i="58"/>
  <c r="A1748" i="58"/>
  <c r="A1750" i="58"/>
  <c r="A1754" i="58"/>
  <c r="A1803" i="58"/>
  <c r="A1811" i="58" s="1"/>
  <c r="A1812" i="58" s="1"/>
  <c r="A1747" i="58"/>
  <c r="A1764" i="58"/>
  <c r="A1753" i="58"/>
  <c r="A1766" i="58" l="1"/>
  <c r="A1773" i="58" s="1"/>
  <c r="A1775" i="58" s="1"/>
  <c r="A1776" i="58" s="1"/>
  <c r="N24" i="55" l="1"/>
  <c r="K24" i="55"/>
  <c r="J24" i="55"/>
  <c r="F24" i="55"/>
  <c r="G106" i="7"/>
  <c r="F106" i="7"/>
  <c r="G105" i="7"/>
  <c r="F105" i="7"/>
  <c r="G104" i="7"/>
  <c r="F104" i="7"/>
  <c r="G103" i="7"/>
  <c r="F103" i="7"/>
  <c r="G102" i="7"/>
  <c r="F102" i="7"/>
  <c r="G101" i="7"/>
  <c r="F101" i="7"/>
  <c r="G100" i="7"/>
  <c r="F100" i="7"/>
  <c r="G99" i="7"/>
  <c r="F99" i="7"/>
  <c r="G96" i="7"/>
  <c r="F96" i="7"/>
  <c r="G95" i="7"/>
  <c r="F95" i="7"/>
  <c r="G91" i="7"/>
  <c r="F91" i="7"/>
  <c r="G90" i="7"/>
  <c r="F90" i="7"/>
  <c r="G88" i="7"/>
  <c r="F88" i="7"/>
  <c r="G87" i="7"/>
  <c r="F87" i="7"/>
  <c r="G85" i="7"/>
  <c r="F85" i="7"/>
  <c r="G84" i="7"/>
  <c r="F84" i="7"/>
  <c r="G83" i="7"/>
  <c r="F83" i="7"/>
  <c r="G82" i="7"/>
  <c r="F82" i="7"/>
  <c r="G80" i="7"/>
  <c r="F80" i="7"/>
  <c r="G77" i="7"/>
  <c r="F77" i="7"/>
  <c r="G75" i="7"/>
  <c r="F75" i="7"/>
  <c r="G71" i="7"/>
  <c r="F71" i="7"/>
  <c r="G62" i="7"/>
  <c r="F62" i="7"/>
  <c r="G57" i="7"/>
  <c r="F57" i="7"/>
  <c r="G56" i="7"/>
  <c r="F56" i="7"/>
  <c r="G55" i="7"/>
  <c r="F55" i="7"/>
  <c r="G54" i="7"/>
  <c r="F54" i="7"/>
  <c r="G50" i="7"/>
  <c r="F50" i="7"/>
  <c r="G48" i="7"/>
  <c r="F48" i="7"/>
  <c r="G46" i="7"/>
  <c r="F46" i="7"/>
  <c r="G43" i="7"/>
  <c r="F43" i="7"/>
  <c r="G42" i="7"/>
  <c r="F42" i="7"/>
  <c r="G38" i="7"/>
  <c r="F38" i="7"/>
  <c r="G36" i="7"/>
  <c r="F36" i="7"/>
  <c r="G35" i="7"/>
  <c r="F35" i="7"/>
  <c r="G29" i="7"/>
  <c r="F29" i="7"/>
  <c r="G23" i="7"/>
  <c r="F23" i="7"/>
  <c r="G22" i="7"/>
  <c r="F22" i="7"/>
  <c r="G21" i="7"/>
  <c r="F21" i="7"/>
  <c r="G18" i="7"/>
  <c r="F18" i="7"/>
  <c r="G15" i="7"/>
  <c r="F15" i="7"/>
  <c r="G11" i="7"/>
  <c r="F11" i="7"/>
  <c r="G8" i="7"/>
  <c r="F8" i="7"/>
  <c r="E98" i="7"/>
  <c r="E97" i="7"/>
  <c r="E94" i="7"/>
  <c r="E93" i="7"/>
  <c r="E89" i="7"/>
  <c r="E86" i="7"/>
  <c r="E108" i="7" l="1"/>
  <c r="E92" i="7"/>
  <c r="E107" i="7" l="1"/>
  <c r="E81" i="7"/>
  <c r="E109" i="7" l="1"/>
  <c r="F30" i="54" l="1"/>
  <c r="B30" i="54"/>
  <c r="F29" i="54"/>
  <c r="B29" i="54"/>
  <c r="F28" i="54"/>
  <c r="B28" i="54"/>
  <c r="F27" i="54"/>
  <c r="B27" i="54"/>
  <c r="F26" i="54"/>
  <c r="B26" i="54"/>
  <c r="F25" i="54"/>
  <c r="B25" i="54"/>
  <c r="F24" i="54"/>
  <c r="B24" i="54"/>
  <c r="F23" i="54"/>
  <c r="B23" i="54"/>
  <c r="F22" i="54"/>
  <c r="B22" i="54"/>
  <c r="F21" i="54"/>
  <c r="B21" i="54"/>
  <c r="F20" i="54"/>
  <c r="B20" i="54"/>
  <c r="F19" i="54"/>
  <c r="B19" i="54"/>
  <c r="F18" i="54"/>
  <c r="B18" i="54"/>
  <c r="F17" i="54"/>
  <c r="B17" i="54"/>
  <c r="F16" i="54"/>
  <c r="B16" i="54"/>
  <c r="F15" i="54"/>
  <c r="B15" i="54"/>
  <c r="F14" i="54"/>
  <c r="B14" i="54"/>
  <c r="F13" i="54"/>
  <c r="B13" i="54"/>
  <c r="H12" i="54"/>
  <c r="G12" i="54"/>
  <c r="D12" i="54"/>
  <c r="C12" i="54"/>
  <c r="F11" i="54"/>
  <c r="B11" i="54"/>
  <c r="F10" i="54"/>
  <c r="B10" i="54"/>
  <c r="F9" i="54"/>
  <c r="B9" i="54"/>
  <c r="F8" i="54"/>
  <c r="B8" i="54"/>
  <c r="B12" i="54" l="1"/>
  <c r="F12" i="54"/>
  <c r="D83" i="7" l="1"/>
  <c r="F79" i="7"/>
  <c r="G79" i="7" s="1"/>
  <c r="F76" i="7"/>
  <c r="G76" i="7" s="1"/>
  <c r="F74" i="7"/>
  <c r="G74" i="7" s="1"/>
  <c r="F64" i="7"/>
  <c r="G64" i="7" s="1"/>
  <c r="F63" i="7"/>
  <c r="G63" i="7" s="1"/>
  <c r="F61" i="7"/>
  <c r="G61" i="7" s="1"/>
  <c r="F60" i="7"/>
  <c r="G60" i="7" s="1"/>
  <c r="F53" i="7"/>
  <c r="G53" i="7" s="1"/>
  <c r="F49" i="7"/>
  <c r="G49" i="7" s="1"/>
  <c r="F47" i="7"/>
  <c r="G47" i="7" s="1"/>
  <c r="F41" i="7"/>
  <c r="G41" i="7" s="1"/>
  <c r="F40" i="7"/>
  <c r="G40" i="7" s="1"/>
  <c r="F34" i="7"/>
  <c r="G34" i="7" s="1"/>
  <c r="F32" i="7"/>
  <c r="G32" i="7" s="1"/>
  <c r="F28" i="7"/>
  <c r="G28" i="7" s="1"/>
  <c r="F27" i="7"/>
  <c r="G27" i="7" s="1"/>
  <c r="F26" i="7"/>
  <c r="G26" i="7" s="1"/>
  <c r="F25" i="7"/>
  <c r="G25" i="7" s="1"/>
  <c r="F20" i="7"/>
  <c r="G20" i="7" s="1"/>
  <c r="F14" i="7"/>
  <c r="G14" i="7" s="1"/>
  <c r="F10" i="7"/>
  <c r="G10" i="7" s="1"/>
  <c r="G7" i="7"/>
  <c r="C108" i="7"/>
  <c r="B98" i="7"/>
  <c r="B97" i="7"/>
  <c r="B93" i="7"/>
  <c r="B86" i="7"/>
  <c r="F78" i="7"/>
  <c r="G78" i="7" s="1"/>
  <c r="F73" i="7"/>
  <c r="G73" i="7" s="1"/>
  <c r="F52" i="7"/>
  <c r="G52" i="7" s="1"/>
  <c r="F39" i="7"/>
  <c r="G39" i="7" s="1"/>
  <c r="F33" i="7"/>
  <c r="G33" i="7" s="1"/>
  <c r="F24" i="7"/>
  <c r="G24" i="7" s="1"/>
  <c r="F19" i="7"/>
  <c r="G19" i="7" s="1"/>
  <c r="F17" i="7"/>
  <c r="G17" i="7" s="1"/>
  <c r="F9" i="7"/>
  <c r="G9" i="7" s="1"/>
  <c r="F86" i="7" l="1"/>
  <c r="G86" i="7" s="1"/>
  <c r="F97" i="7"/>
  <c r="G97" i="7" s="1"/>
  <c r="F98" i="7"/>
  <c r="G98" i="7" s="1"/>
  <c r="F89" i="7"/>
  <c r="G89" i="7" s="1"/>
  <c r="F5" i="7"/>
  <c r="G5" i="7" s="1"/>
  <c r="D82" i="7"/>
  <c r="F93" i="7"/>
  <c r="G93" i="7" s="1"/>
  <c r="F58" i="7"/>
  <c r="G58" i="7" s="1"/>
  <c r="C107" i="7"/>
  <c r="C109" i="7" s="1"/>
  <c r="C110" i="7" s="1"/>
  <c r="B92" i="7"/>
  <c r="F92" i="7" s="1"/>
  <c r="G92" i="7" s="1"/>
  <c r="F31" i="7"/>
  <c r="G31" i="7" s="1"/>
  <c r="B94" i="7"/>
  <c r="F94" i="7" s="1"/>
  <c r="G94" i="7" s="1"/>
  <c r="F6" i="7"/>
  <c r="G6" i="7" s="1"/>
  <c r="F16" i="7"/>
  <c r="G16" i="7" s="1"/>
  <c r="F30" i="7"/>
  <c r="G30" i="7" s="1"/>
  <c r="F72" i="7"/>
  <c r="G72" i="7" s="1"/>
  <c r="F44" i="7"/>
  <c r="G44" i="7" s="1"/>
  <c r="F51" i="7"/>
  <c r="G51" i="7" s="1"/>
  <c r="B108" i="7"/>
  <c r="D108" i="7" s="1"/>
  <c r="F108" i="7" s="1"/>
  <c r="G108" i="7" s="1"/>
  <c r="F13" i="7"/>
  <c r="G13" i="7" s="1"/>
  <c r="F45" i="7"/>
  <c r="G45" i="7" s="1"/>
  <c r="F59" i="7"/>
  <c r="G59" i="7" s="1"/>
  <c r="F37" i="7" l="1"/>
  <c r="G37" i="7" s="1"/>
  <c r="B107" i="7"/>
  <c r="F12" i="7" l="1"/>
  <c r="G12" i="7" s="1"/>
  <c r="F81" i="7"/>
  <c r="G81" i="7" s="1"/>
  <c r="B109" i="7"/>
  <c r="D107" i="7"/>
  <c r="F107" i="7" s="1"/>
  <c r="G107" i="7" s="1"/>
  <c r="F6" i="12"/>
  <c r="G6" i="12" s="1"/>
  <c r="D109" i="7" l="1"/>
  <c r="B110" i="7"/>
  <c r="F109" i="7" l="1"/>
  <c r="G109" i="7" s="1"/>
  <c r="D110" i="7"/>
  <c r="A6" i="22" l="1"/>
  <c r="B10" i="15" l="1"/>
  <c r="B5" i="15"/>
  <c r="C16" i="15"/>
  <c r="B11" i="15"/>
  <c r="B8" i="15"/>
  <c r="B9" i="15"/>
  <c r="B18" i="15"/>
  <c r="B7" i="15"/>
  <c r="C13" i="15"/>
  <c r="C12" i="15"/>
  <c r="B4" i="15"/>
  <c r="B3" i="15"/>
  <c r="C17" i="15"/>
  <c r="C18" i="15"/>
  <c r="C15" i="15"/>
  <c r="C14" i="15"/>
  <c r="C5" i="15"/>
  <c r="C4" i="15"/>
  <c r="C11" i="15"/>
  <c r="C10" i="15"/>
  <c r="C9" i="15"/>
  <c r="C8" i="15"/>
  <c r="C7" i="15"/>
  <c r="C6" i="15"/>
  <c r="B13" i="15"/>
  <c r="B6" i="15"/>
  <c r="C3" i="15"/>
  <c r="B16" i="15"/>
  <c r="B17" i="15"/>
  <c r="B14" i="15"/>
  <c r="B15" i="15"/>
  <c r="B12" i="15"/>
  <c r="E7" i="15"/>
  <c r="E3" i="15"/>
  <c r="E10" i="15"/>
  <c r="E12" i="15"/>
  <c r="E6" i="15"/>
  <c r="E15" i="15"/>
  <c r="E11" i="15"/>
  <c r="E18" i="15"/>
  <c r="E17" i="15"/>
  <c r="E16" i="15"/>
  <c r="E9" i="15"/>
  <c r="E5" i="15"/>
  <c r="E8" i="15"/>
  <c r="E13" i="15"/>
  <c r="E4" i="15"/>
  <c r="E14" i="15"/>
  <c r="C2" i="15" l="1"/>
  <c r="C19" i="15" s="1"/>
  <c r="C20" i="15" s="1"/>
  <c r="D12" i="15"/>
  <c r="D16" i="15"/>
  <c r="D15" i="15"/>
  <c r="D14" i="15"/>
  <c r="D6" i="15"/>
  <c r="D17" i="15"/>
  <c r="D13" i="15"/>
  <c r="B2" i="15"/>
  <c r="B19" i="15" s="1"/>
  <c r="B20" i="15" s="1"/>
  <c r="D3" i="15"/>
  <c r="D7" i="15"/>
  <c r="D11" i="15"/>
  <c r="D4" i="15"/>
  <c r="D18" i="15"/>
  <c r="D9" i="15"/>
  <c r="D5" i="15"/>
  <c r="D8" i="15"/>
  <c r="D10" i="15"/>
  <c r="E2" i="15"/>
  <c r="D2" i="15" l="1"/>
  <c r="E19" i="15"/>
  <c r="E20" i="15" s="1"/>
  <c r="D19" i="15" l="1"/>
  <c r="D20" i="15" s="1"/>
</calcChain>
</file>

<file path=xl/comments1.xml><?xml version="1.0" encoding="utf-8"?>
<comments xmlns="http://schemas.openxmlformats.org/spreadsheetml/2006/main">
  <authors>
    <author>Maarja Valler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Nt 30.06.2021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Kui alaline kulude vähenemine, siis lõpu kuupäeva ei tule märkida
</t>
        </r>
      </text>
    </comment>
  </commentList>
</comments>
</file>

<file path=xl/sharedStrings.xml><?xml version="1.0" encoding="utf-8"?>
<sst xmlns="http://schemas.openxmlformats.org/spreadsheetml/2006/main" count="652" uniqueCount="404">
  <si>
    <t>TOETUSED</t>
  </si>
  <si>
    <t>investeeringuteks</t>
  </si>
  <si>
    <t>Välisrahastus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</si>
  <si>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</si>
  <si>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</si>
  <si>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</si>
  <si>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</si>
  <si>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</si>
  <si>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</si>
  <si>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</si>
  <si>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</si>
  <si>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</si>
  <si>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</si>
  <si>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</si>
  <si>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</si>
  <si>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</si>
  <si>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</si>
  <si>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</si>
  <si>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</si>
  <si>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</si>
  <si>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</si>
  <si>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</si>
  <si>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</si>
  <si>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</si>
  <si>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</si>
  <si>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</si>
  <si>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</si>
  <si>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</si>
  <si>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</si>
  <si>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LINNAKASSA TULUD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</si>
  <si>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</si>
  <si>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</si>
  <si>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</si>
  <si>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</si>
  <si>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</si>
  <si>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</si>
  <si>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</si>
  <si>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</si>
  <si>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</si>
  <si>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</si>
  <si>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</si>
  <si>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</si>
  <si>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</si>
  <si>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</si>
  <si>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</si>
  <si>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</si>
  <si>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</si>
  <si>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</si>
  <si>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</si>
  <si>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</si>
  <si>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</si>
  <si>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</si>
  <si>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</si>
  <si>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</si>
  <si>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</si>
  <si>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</si>
  <si>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</si>
  <si>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</si>
  <si>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</si>
  <si>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</si>
  <si>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</si>
  <si>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</si>
  <si>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</si>
  <si>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</si>
  <si>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Teede ja tänavate sulgemise maks</t>
  </si>
  <si>
    <t>Loodusvarade kasutusõiguse tasu</t>
  </si>
  <si>
    <t>Kasum/kahjum varude müügist</t>
  </si>
  <si>
    <t>sh teede ja tänavate korrashoid</t>
  </si>
  <si>
    <t>Kultuuriameti haldusala</t>
  </si>
  <si>
    <t>äriruumide üüritulu</t>
  </si>
  <si>
    <t>kommunaalteenused</t>
  </si>
  <si>
    <t>noortelaagri teenused</t>
  </si>
  <si>
    <t>reklaamitulu</t>
  </si>
  <si>
    <t>eluruumide üüritulu</t>
  </si>
  <si>
    <t>toitlustustasu</t>
  </si>
  <si>
    <t>linnarajatiste reklaamitulu</t>
  </si>
  <si>
    <t>tulu müügipiletite realiseerimisest</t>
  </si>
  <si>
    <t>tulu kaubandustegevusest</t>
  </si>
  <si>
    <t>kliendi osalustasu koduteenuste osutamisel</t>
  </si>
  <si>
    <t>muud päevakeskuse teenused</t>
  </si>
  <si>
    <t>Kulud kokku</t>
  </si>
  <si>
    <t xml:space="preserve">Linnakantselei </t>
  </si>
  <si>
    <t>Perekonnaseisuamet</t>
  </si>
  <si>
    <t>Toode:</t>
  </si>
  <si>
    <t>Muud eelarvepositsioonid</t>
  </si>
  <si>
    <t>Spordi- ja Noorsooameti haldusala</t>
  </si>
  <si>
    <t>Tootevaldkond: noorsootöö</t>
  </si>
  <si>
    <t>Tootegrupp: noorsootöö</t>
  </si>
  <si>
    <t>Sotsiaal- ja Tervishoiuameti haldusala</t>
  </si>
  <si>
    <t>Tootevaldkond: sotsiaalhoolekanne</t>
  </si>
  <si>
    <t>Mittetulundustegevuse toetamine</t>
  </si>
  <si>
    <t>Äriruumide majandamine</t>
  </si>
  <si>
    <t>Ettevõtlusameti haldusala</t>
  </si>
  <si>
    <t>Eelarvepositsioon</t>
  </si>
  <si>
    <t>Tootevaldkond: heakord</t>
  </si>
  <si>
    <t>Tootegrupp: haljastus</t>
  </si>
  <si>
    <t>Muud heakorrakulud</t>
  </si>
  <si>
    <t>Keskkonnaameti haldusala</t>
  </si>
  <si>
    <t>Haabersti Linnaosa Valitsuse haldusala</t>
  </si>
  <si>
    <t>Tootegrupp: toimetulekuraskustes isikute hoolekanne</t>
  </si>
  <si>
    <t>Linnaosa valitsus</t>
  </si>
  <si>
    <t>Sotsiaaltoetused</t>
  </si>
  <si>
    <t>Üksikkorterite majandamine</t>
  </si>
  <si>
    <t>Linnaosa valitsuse reservfond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</si>
  <si>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</si>
  <si>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</si>
  <si>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</si>
  <si>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</si>
  <si>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</si>
  <si>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</si>
  <si>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muu vara üür ja rent</t>
  </si>
  <si>
    <t>noortekeskuse ruumide kasutamine üritusteks</t>
  </si>
  <si>
    <t>Järveotsa tee 33 hoone rekonstrueerimine lasteaiaks</t>
  </si>
  <si>
    <t>Tallinna Keskraamatukogule teavikute soetamine</t>
  </si>
  <si>
    <t>Sotsiaalabi osutamine juhtumikorralduse põhimõttel</t>
  </si>
  <si>
    <r>
      <t>Noortekeskus</t>
    </r>
    <r>
      <rPr>
        <sz val="8"/>
        <rFont val="Arial"/>
        <family val="2"/>
        <charset val="186"/>
      </rPr>
      <t xml:space="preserve"> (Kristiine Tegevuskeskus)</t>
    </r>
  </si>
  <si>
    <r>
      <t>Päevakeskuse teenused</t>
    </r>
    <r>
      <rPr>
        <sz val="8"/>
        <rFont val="Arial"/>
        <family val="2"/>
        <charset val="186"/>
      </rPr>
      <t xml:space="preserve"> (Kristiine Tegevuskeskus)</t>
    </r>
  </si>
  <si>
    <r>
      <t>Koduteenused</t>
    </r>
    <r>
      <rPr>
        <sz val="8"/>
        <rFont val="Arial"/>
        <family val="2"/>
        <charset val="186"/>
      </rPr>
      <t xml:space="preserve"> (Kristiine Tegevuskeskus)</t>
    </r>
  </si>
  <si>
    <t>INTHERWASTE - piirkondadevaheline jäätmemajanduse keskkonda integreerimine Euroopa kultuuripärandiga linnades</t>
  </si>
  <si>
    <t>Välisrahastusega teede ja tänavate rekonstrueerimine</t>
  </si>
  <si>
    <t>Linnapiirkondade kergliiklusteede ehitamine</t>
  </si>
  <si>
    <t>Filtri teed Kadrioruga ja Ülemiste ühisterminaliga ühendav kergliiklustee</t>
  </si>
  <si>
    <t>Vana-Kalamaja tänava rekonstrueerimine</t>
  </si>
  <si>
    <t>Koolieelsed lasteasutused</t>
  </si>
  <si>
    <t>KULTUUR</t>
  </si>
  <si>
    <t>HEAKORD</t>
  </si>
  <si>
    <t>LINNAMAJANDUS</t>
  </si>
  <si>
    <t>LINNA TUGITEENUSED</t>
  </si>
  <si>
    <t>Tallinna Kesklinna Valitsuse haldusala</t>
  </si>
  <si>
    <t>SOTSIAALHOOLEKANNE</t>
  </si>
  <si>
    <t>SOHJOA - keskkonnasõbralikule ja isesõitvale viimase miili ühistranspordile üleminek Läänemere regioonis</t>
  </si>
  <si>
    <t>SUMBA - jätkusuutlik linnaliikuvus ja pendelränne Läänemere linnades</t>
  </si>
  <si>
    <t>E-TICKETING - Eesti ja Soome elektrooniliste piletisüsteemide ristkasutuse loomine</t>
  </si>
  <si>
    <t>Tallinna Loomaaia projekt „Pilvemets“</t>
  </si>
  <si>
    <t>peale selle amortisatsioon</t>
  </si>
  <si>
    <t>Smart-up BSR - nutika spetsialiseerumise edendamine Läänemere regioonis innovatsioonikeskuste koordineeritud tegevuse kaudu</t>
  </si>
  <si>
    <t>sadamaala kergliiklustee lõigus Kalaranna tn – Reidi tee</t>
  </si>
  <si>
    <t>Esialgne eelarve</t>
  </si>
  <si>
    <t>Täpsustatud eelarve</t>
  </si>
  <si>
    <t>NOORSOOTÖÖ</t>
  </si>
  <si>
    <t>LINNAOSADE RESERVFONDID</t>
  </si>
  <si>
    <t>Haridus</t>
  </si>
  <si>
    <t>Sport ja vaba aeg</t>
  </si>
  <si>
    <t>Teed ja tänavad</t>
  </si>
  <si>
    <t>Keskkonnakaitse</t>
  </si>
  <si>
    <t>Linnaplaneerimine</t>
  </si>
  <si>
    <t xml:space="preserve">Linnavolikogu kantselei  </t>
  </si>
  <si>
    <r>
      <t>Linnavaraamet</t>
    </r>
    <r>
      <rPr>
        <sz val="10"/>
        <color theme="0"/>
        <rFont val="Arial"/>
        <family val="2"/>
        <charset val="186"/>
      </rPr>
      <t>1</t>
    </r>
  </si>
  <si>
    <r>
      <t>Transpordiamet</t>
    </r>
    <r>
      <rPr>
        <sz val="10"/>
        <color theme="0"/>
        <rFont val="Arial"/>
        <family val="2"/>
        <charset val="186"/>
      </rPr>
      <t>1</t>
    </r>
  </si>
  <si>
    <r>
      <t>Kommunaalameti haldusala</t>
    </r>
    <r>
      <rPr>
        <sz val="10"/>
        <color theme="0"/>
        <rFont val="Arial"/>
        <family val="2"/>
        <charset val="186"/>
      </rPr>
      <t>1</t>
    </r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</si>
  <si>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</si>
  <si>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</si>
  <si>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</si>
  <si>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</si>
  <si>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Kulud</t>
  </si>
  <si>
    <t>Investeeringud</t>
  </si>
  <si>
    <t>Kultuur ja muinsuskaitse</t>
  </si>
  <si>
    <t>Muud</t>
  </si>
  <si>
    <t>%</t>
  </si>
  <si>
    <t>Selgitused</t>
  </si>
  <si>
    <t>Müügimaks</t>
  </si>
  <si>
    <t>Linna kaubamärk</t>
  </si>
  <si>
    <t>x</t>
  </si>
  <si>
    <t>Erivajadustega inimeste eluaseme füüsiline kohandamine</t>
  </si>
  <si>
    <t>Säästlike ja kliimakindlate linna sademeveesüsteemide arendamine (LIFE UrbanStorm)</t>
  </si>
  <si>
    <t>HEAWATER – Läänemere valgala väikeste jõgede tervendamine toite- ning ohtlike ainete sissevoolu ärahoidmise kaudu</t>
  </si>
  <si>
    <t>Koosloome ja liitreaalsus linnaplaneerimises (Augmented Urbans)</t>
  </si>
  <si>
    <t>Põhitänavate välisvalgustuse rekonstrueerimise I etapp (sh Mustamäe)</t>
  </si>
  <si>
    <t>Linnahall</t>
  </si>
  <si>
    <t>Tähtsamad objektid</t>
  </si>
  <si>
    <t>Teede kapitaalremont ja rekonstrueerimine</t>
  </si>
  <si>
    <t>Kergliiklusteede ja terviseradade rajamine</t>
  </si>
  <si>
    <t>Koduteenuse kvaliteedihüpe</t>
  </si>
  <si>
    <t>CoastNet LIFE - rannikuelupaikade taastamine</t>
  </si>
  <si>
    <t>Päikeseelektrit tootvate teekatendite arendamine ja kasutuselevõtt</t>
  </si>
  <si>
    <t>Piirkondlikud sündmused ja projektid</t>
  </si>
  <si>
    <t>Jrk. nr</t>
  </si>
  <si>
    <t>Üürilepingu sõlminud asutus</t>
  </si>
  <si>
    <t>Üüritulu saav asutus</t>
  </si>
  <si>
    <t>Äriruumi aadress</t>
  </si>
  <si>
    <t>Üürniku nimi</t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</si>
  <si>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</si>
  <si>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</si>
  <si>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</si>
  <si>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</si>
  <si>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</si>
  <si>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t>summa €</t>
  </si>
  <si>
    <t>lõpptähtaeg (kuupäev)</t>
  </si>
  <si>
    <t>Antav sihtfinantseerimine</t>
  </si>
  <si>
    <t>Objekti ja projekti nimetus</t>
  </si>
  <si>
    <t>Katte- allikas*</t>
  </si>
  <si>
    <t>Kogu-maksumus**</t>
  </si>
  <si>
    <t>INVESTEERIMISTEGEVUS</t>
  </si>
  <si>
    <t>KATTEALLIKAD</t>
  </si>
  <si>
    <t>HEAWATER - Läänemere valgala väikeste jõgede tervendamine toite- ning ohtlike ainete sissevoolu ärahoidmise kaudu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</si>
  <si>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</si>
  <si>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</si>
  <si>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</si>
  <si>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</si>
  <si>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</si>
  <si>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</si>
  <si>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</si>
  <si>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</si>
  <si>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</si>
  <si>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</si>
  <si>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</si>
  <si>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</si>
  <si>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</si>
  <si>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</si>
  <si>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9.</t>
  </si>
  <si>
    <t>13.</t>
  </si>
  <si>
    <t>Kaasava hariduse põhimõtete rakendamise toetamine Tallinna koolides</t>
  </si>
  <si>
    <t>Põhja-Tallinna Valitsus</t>
  </si>
  <si>
    <t>LUCIA - säästlike ja tarkade valgustuslahenduste rakendamise edendamine</t>
  </si>
  <si>
    <t xml:space="preserve">Tallinna geomõõdistuste infosüsteem - Geoveeb </t>
  </si>
  <si>
    <t>Tallinna Kesklinna Valitsus</t>
  </si>
  <si>
    <t>Urban Eco Islands (Ökosaared)</t>
  </si>
  <si>
    <t>Projekt "Hoolivad isad"</t>
  </si>
  <si>
    <t>Intressid</t>
  </si>
  <si>
    <t>Tulu antud laenudelt</t>
  </si>
  <si>
    <t>VORM 1</t>
  </si>
  <si>
    <t>€ ilma komakohata</t>
  </si>
  <si>
    <t>Ameti või linnaosa valitsuse haldusala nimi:</t>
  </si>
  <si>
    <t>Põhitaotlus</t>
  </si>
  <si>
    <t>Lisataotlus</t>
  </si>
  <si>
    <t>Haldusala kokku</t>
  </si>
  <si>
    <t>Linnakassa tulud kokku</t>
  </si>
  <si>
    <t>Omatulud kokku</t>
  </si>
  <si>
    <t>Toetused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</si>
  <si>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</si>
  <si>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</si>
  <si>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</si>
  <si>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</si>
  <si>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</si>
  <si>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</si>
  <si>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</si>
  <si>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</si>
  <si>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</si>
  <si>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Finantseerimistehingud kokku</t>
  </si>
  <si>
    <t>sellest era- ja avaliku sektori koostööprojektidest tulenevad maksed</t>
  </si>
  <si>
    <t>Amortisatsioon kokku</t>
  </si>
  <si>
    <t>Projekti kooskõlastused</t>
  </si>
  <si>
    <t>Ametiasutuse juht:</t>
  </si>
  <si>
    <t>Koostaja ees- ja perekonnanimi ning telefoninumber:</t>
  </si>
  <si>
    <t>Välisrahastusega investeerimisprojektid kokku</t>
  </si>
  <si>
    <t>VORM 2</t>
  </si>
  <si>
    <t xml:space="preserve">Lühiselgitused </t>
  </si>
  <si>
    <t>VORM 3</t>
  </si>
  <si>
    <t>ÄRIRUUMIDE ÜÜRITULU</t>
  </si>
  <si>
    <t>VORM 3a</t>
  </si>
  <si>
    <t>Ametiasutuse haldusala: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</si>
  <si>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</si>
  <si>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</si>
  <si>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</si>
  <si>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Kui on tähtajatu üürileping, siis lõpukuupäeva mitte märkida.</t>
  </si>
  <si>
    <t>Vormil tuleb kajastada ka tühjad äriruumid.</t>
  </si>
  <si>
    <t>VORM 4</t>
  </si>
  <si>
    <t>Lisaeelarve eelnõu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</si>
  <si>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</si>
  <si>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</si>
  <si>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</si>
  <si>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</si>
  <si>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</si>
  <si>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</si>
  <si>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</si>
  <si>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</si>
  <si>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</si>
  <si>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</si>
  <si>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</si>
  <si>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</si>
  <si>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</si>
  <si>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</si>
  <si>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</si>
  <si>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</si>
  <si>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</si>
  <si>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</si>
  <si>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</si>
  <si>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</si>
  <si>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</si>
  <si>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</si>
  <si>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</si>
  <si>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</si>
  <si>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Vormi täitnud isiku ees- ja perekonnanimi ning telefoninumber:</t>
  </si>
  <si>
    <t>VORM 6</t>
  </si>
  <si>
    <t>VORM 5</t>
  </si>
  <si>
    <t>projekt</t>
  </si>
  <si>
    <t>Lühiselgitused lisataotluse kohta</t>
  </si>
  <si>
    <t>Keskkonna- ja Kommunaalameti haldusala</t>
  </si>
  <si>
    <t>Palga korrektsiooni reservi I jaotus</t>
  </si>
  <si>
    <r>
      <t xml:space="preserve">INVESTEERIMISTEGEVUS - </t>
    </r>
    <r>
      <rPr>
        <b/>
        <sz val="11"/>
        <color rgb="FFFF0000"/>
        <rFont val="Arial"/>
        <family val="2"/>
        <charset val="186"/>
      </rPr>
      <t>VÄLISRAHASTUSEGA PROJEKTID</t>
    </r>
  </si>
  <si>
    <t>Ametiasutuse haldusala 2021. aasta eelarve projekti koond asutuste lõikes</t>
  </si>
  <si>
    <t xml:space="preserve"> kuni 31.12.19</t>
  </si>
  <si>
    <t>2019.a. 2020. a-se üle-kantud</t>
  </si>
  <si>
    <t xml:space="preserve"> 2020 täps.
eelarve</t>
  </si>
  <si>
    <t>2024 ja järgmised aastad kokku</t>
  </si>
  <si>
    <t>2020 esialgne eelarve</t>
  </si>
  <si>
    <t>2020 täpsustatud eelarve</t>
  </si>
  <si>
    <t>2021 projekt</t>
  </si>
  <si>
    <t>2021/2020 muutus</t>
  </si>
  <si>
    <t>Kehtiv üürimäär seisuga 01.09.2020</t>
  </si>
  <si>
    <r>
      <t xml:space="preserve">2021 </t>
    </r>
    <r>
      <rPr>
        <vertAlign val="superscript"/>
        <sz val="11"/>
        <color indexed="8"/>
        <rFont val="Calibri"/>
        <family val="2"/>
        <charset val="186"/>
      </rPr>
      <t>2</t>
    </r>
  </si>
  <si>
    <t>2021. aasta koondsumma peab vastama asutuse 2021. aasta eelarve  projektis esitatud äriruumide üüritulule.</t>
  </si>
  <si>
    <t>2020 esilagne eelarve</t>
  </si>
  <si>
    <t>16. Kristiine Linnaosa Valitsuse haldusala</t>
  </si>
  <si>
    <t>16.1. Kristiine Linnaosa Valitsus</t>
  </si>
  <si>
    <t>16.2. Kristiine Tegevuskeskus</t>
  </si>
  <si>
    <t>Kasum / kahjum kauba müügist</t>
  </si>
  <si>
    <t>2020 LEA</t>
  </si>
  <si>
    <t>2020 kokku</t>
  </si>
  <si>
    <t>sellest üldhariduskoolide pidamiseks antav toetus</t>
  </si>
  <si>
    <t>koolieelsete lasteasutuste õpetajate tööjõukulude toetus</t>
  </si>
  <si>
    <t>huvihariduse ja -tegevuse toetus</t>
  </si>
  <si>
    <t>rahvastikutoimingute kulude hüvitis</t>
  </si>
  <si>
    <t>toetus rahvastikuregistri andmete töötlemiseks</t>
  </si>
  <si>
    <t>kaasava hariduse põhimõtete rakendamise toetamine Tallinna koolides</t>
  </si>
  <si>
    <t>tulubaasi stabiliseerimise toetus</t>
  </si>
  <si>
    <t>kohalike teede hoiu toetus</t>
  </si>
  <si>
    <t xml:space="preserve">juhtumipõhine investeeringutoetus Pirita tee teeületuskohtade ohutumaks muutmiseks </t>
  </si>
  <si>
    <t>Tallinna Linnateatri arendusprojekt</t>
  </si>
  <si>
    <t>Maleva tn 18 üürielamu ehitamine ja sisustamine</t>
  </si>
  <si>
    <t>Tallinna Tondi Põhikooli tervikrenoveerimine</t>
  </si>
  <si>
    <t>Tallinna Linnahalli rekonstrueerimine</t>
  </si>
  <si>
    <t>Toetuse välisprojektide kaasfinantseerimiseks</t>
  </si>
  <si>
    <t>sh tegevuskuludeks</t>
  </si>
  <si>
    <t xml:space="preserve"> "Kesklinna uussisserändajate projekt – The project of immigrants of Tallinn City Center "</t>
  </si>
  <si>
    <t>Linnakantselei</t>
  </si>
  <si>
    <t>AI4Cities – linnade üleminek süsinikuneutraalsusele tehisintellekti abil</t>
  </si>
  <si>
    <t>CENTRINNO - Vanade tööstusalade muutmine uuteks loovklastriteks ja kogukonnakeskusteks</t>
  </si>
  <si>
    <t>„Rohelinnad - GoGreenRoutes“</t>
  </si>
  <si>
    <t xml:space="preserve">Tallinna arengumõõdikute välja töötamine </t>
  </si>
  <si>
    <t>Kultuuri kättesaadavus kõikidele linnakodanikele - ACCESS</t>
  </si>
  <si>
    <t>Eriilmelised lasteaiakohad Tallinna linna lasteasutustes (jätkuprojekt)</t>
  </si>
  <si>
    <t>StratKIT - avaliku toitlustamise innovaatilised strateegiad</t>
  </si>
  <si>
    <t>Tall Ships Races 2021 Tallinn rahvusvaheline turundamine</t>
  </si>
  <si>
    <t>Loomingulised meeled</t>
  </si>
  <si>
    <t>Abiks hoolduskoormusega inimestele</t>
  </si>
  <si>
    <t>Park4SUMP</t>
  </si>
  <si>
    <t>HUPMOBILE - terviklik linna ja linnalähedane liikuvus</t>
  </si>
  <si>
    <t>Roheline kiirtee - innovaatiline rohetaristu planeerimine (B.Green)</t>
  </si>
  <si>
    <t xml:space="preserve">sh Ülemiste terminali ja Vanasadama vaheline trammitee </t>
  </si>
  <si>
    <t xml:space="preserve">     Haabersti ristmiku rekonstrueerimine</t>
  </si>
  <si>
    <t>sh Filtri teed Kadrioruga ja Ülemiste ühisterminaliga ühendav kergliiklustee</t>
  </si>
  <si>
    <t>Põhitänavate välisvalgustuse rekonstrueerimise II etapp</t>
  </si>
  <si>
    <t>Projekti CENTRINNO (New Industrial Areas as Engines for Innovation and Urban Transformation)</t>
  </si>
  <si>
    <t>sellest hooldajate palgatõus alates 01.01.2020</t>
  </si>
  <si>
    <t>2020 eelarve</t>
  </si>
  <si>
    <t>RE</t>
  </si>
  <si>
    <t>OT</t>
  </si>
  <si>
    <t>sh Järveotsa tee 33 hoone rekonstrueerimine lasteaiaks</t>
  </si>
  <si>
    <t>Tallinna Loomaaia projekt "Pilvemets"</t>
  </si>
  <si>
    <t>Nõmme Spordikeskuse suusaringi renoveerimine</t>
  </si>
  <si>
    <t>Projekt "HEAWATER – Läänemere valgala väikeste jõgede tervendamine toite- ning ohtlike ainete sissevoolu ärahoidmise kaudu"</t>
  </si>
  <si>
    <t>Projekt "CoastNet LIFE - rannikuelupaikade taastamine"</t>
  </si>
  <si>
    <t>Projekt "Ökosaared - Urban Eco Islands"</t>
  </si>
  <si>
    <t>sellest LE</t>
  </si>
  <si>
    <t>Gonsiori (sh Kunderi) tänava rekonstrueerimine Tallinnas</t>
  </si>
  <si>
    <t xml:space="preserve">Ülemiste terminali ja Vanasadama vaheline trammitee </t>
  </si>
  <si>
    <t>Mustakivi tee läbimurre</t>
  </si>
  <si>
    <t>Sadamaala kergliiklustee lõigus Kalaranna tn - Reidi tee</t>
  </si>
  <si>
    <t>Projekt "LUCIA - säästlike ja tarkade valgustuslahenduste rakendamise edendamine"</t>
  </si>
  <si>
    <t>Tallinna geomõõdistuste infosüsteem - Geoveeb</t>
  </si>
  <si>
    <t>Rohelinnad - GoGreenRoutes</t>
  </si>
  <si>
    <t>Haabersti ristmiku rekonstrueerimine</t>
  </si>
  <si>
    <t>Kesklinna Valitsuse haldusala</t>
  </si>
  <si>
    <t>2020 lisaeelarve eelnõu</t>
  </si>
  <si>
    <t>€ ilma komakohata, võimalusel ümardatuna kümnelisteni</t>
  </si>
  <si>
    <t>Jõe, Pronksi ja Liivalaia tänava rekonstrueerimine Vanasadama ühenduse parendamiseks (Vanasadama ja kesklinna vahelise liikuvuskeskkonna arendamine)</t>
  </si>
  <si>
    <t>2021. aasta tegevuskulude piirsummad ametiasutuste haldusalade lõikes</t>
  </si>
  <si>
    <t>Jrk.</t>
  </si>
  <si>
    <t>Ametiasutuse haldusala</t>
  </si>
  <si>
    <t>2021 piirsumma</t>
  </si>
  <si>
    <t>sellest</t>
  </si>
  <si>
    <t>nr.</t>
  </si>
  <si>
    <t>omatulude 
arvelt</t>
  </si>
  <si>
    <t>linnakassa arvelt</t>
  </si>
  <si>
    <t>toetuste arvelt</t>
  </si>
  <si>
    <t>17.</t>
  </si>
  <si>
    <t>Kristiine Linnaosa Valitsus</t>
  </si>
  <si>
    <t>Summa ja selgitus</t>
  </si>
  <si>
    <t>33 000 € sotsiaaltoetused;</t>
  </si>
  <si>
    <t>150 000 € haljastus;</t>
  </si>
  <si>
    <t>8 000€ digimeedia;</t>
  </si>
  <si>
    <t>22 603 € linnaosakogude liikmete tasud (sh sotsiaalmaks)</t>
  </si>
  <si>
    <t>2021. aastal lisanduvad kulud</t>
  </si>
  <si>
    <t>VORM 5a</t>
  </si>
  <si>
    <r>
      <t>*</t>
    </r>
    <r>
      <rPr>
        <b/>
        <u/>
        <sz val="10"/>
        <color rgb="FFFF0000"/>
        <rFont val="Calibri"/>
        <family val="2"/>
        <charset val="186"/>
        <scheme val="minor"/>
      </rPr>
      <t xml:space="preserve"> 2020. aasta kinnitatud eelarvega võrreldes</t>
    </r>
    <r>
      <rPr>
        <b/>
        <sz val="10"/>
        <color rgb="FFFF0000"/>
        <rFont val="Calibri"/>
        <family val="2"/>
        <charset val="186"/>
        <scheme val="minor"/>
      </rPr>
      <t>, sh kulud linnakassa arvelt.</t>
    </r>
  </si>
  <si>
    <t>Jrk nr</t>
  </si>
  <si>
    <t>Valdkond</t>
  </si>
  <si>
    <t>Kulu sisu</t>
  </si>
  <si>
    <t>Kulud lisanduvad alates 
(kuu või kuupäev)</t>
  </si>
  <si>
    <t>Lisanduv/suurenev kulu kokku* 
€</t>
  </si>
  <si>
    <t>haljastud</t>
  </si>
  <si>
    <t>25% suurendus 2017 esialgse eelarve baasilt kõigile LOV-le</t>
  </si>
  <si>
    <t>2021. aastal vähenevad kulud</t>
  </si>
  <si>
    <t>VORM 5b</t>
  </si>
  <si>
    <r>
      <t>*</t>
    </r>
    <r>
      <rPr>
        <b/>
        <u/>
        <sz val="10"/>
        <color rgb="FFFF0000"/>
        <rFont val="Calibri"/>
        <family val="2"/>
        <charset val="186"/>
        <scheme val="minor"/>
      </rPr>
      <t xml:space="preserve"> 2020. aasta esialgse eelarvega võrreldes</t>
    </r>
    <r>
      <rPr>
        <b/>
        <sz val="10"/>
        <color rgb="FFFF0000"/>
        <rFont val="Calibri"/>
        <family val="2"/>
        <charset val="186"/>
        <scheme val="minor"/>
      </rPr>
      <t>, sh kulud linnakassa arvelt.</t>
    </r>
  </si>
  <si>
    <t>Kuupäev</t>
  </si>
  <si>
    <t>Ametiasutus</t>
  </si>
  <si>
    <t>Alates</t>
  </si>
  <si>
    <t>Kuni</t>
  </si>
  <si>
    <t xml:space="preserve">vähenev kulu linnakassa* arvelt </t>
  </si>
  <si>
    <t xml:space="preserve">Vähenev kulu omatulude* arvelt </t>
  </si>
  <si>
    <t xml:space="preserve">Vähenev kulu KOKKU*
</t>
  </si>
  <si>
    <t>Kristiine Tegevuskeskus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</si>
</sst>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  <numFmt numFmtId="168" formatCode="#,##0.00000"/>
  </numFmts>
  <fonts count="12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i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9"/>
      <name val="Arial"/>
      <family val="2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Arial"/>
      <family val="2"/>
      <charset val="186"/>
    </font>
    <font>
      <b/>
      <i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0"/>
      <color indexed="17"/>
      <name val="Arial"/>
      <family val="2"/>
      <charset val="186"/>
    </font>
    <font>
      <vertAlign val="superscript"/>
      <sz val="11"/>
      <color indexed="8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10"/>
      <name val="MS Sans Serif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u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u/>
      <sz val="1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u/>
      <sz val="10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3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3" fillId="0" borderId="0"/>
    <xf numFmtId="0" fontId="53" fillId="0" borderId="0"/>
    <xf numFmtId="0" fontId="54" fillId="0" borderId="0"/>
    <xf numFmtId="0" fontId="33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/>
    <xf numFmtId="0" fontId="61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19" fillId="0" borderId="0"/>
    <xf numFmtId="0" fontId="19" fillId="0" borderId="0"/>
    <xf numFmtId="0" fontId="19" fillId="23" borderId="7" applyNumberFormat="0" applyFont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7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1" fillId="25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19" fillId="0" borderId="0"/>
    <xf numFmtId="0" fontId="19" fillId="0" borderId="0"/>
    <xf numFmtId="0" fontId="64" fillId="0" borderId="0"/>
    <xf numFmtId="0" fontId="64" fillId="0" borderId="0"/>
    <xf numFmtId="0" fontId="19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1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65" fillId="23" borderId="7" applyNumberFormat="0" applyFont="0" applyAlignment="0" applyProtection="0"/>
    <xf numFmtId="0" fontId="77" fillId="20" borderId="8" applyNumberFormat="0" applyAlignment="0" applyProtection="0"/>
    <xf numFmtId="9" fontId="19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4" fillId="0" borderId="0"/>
    <xf numFmtId="0" fontId="18" fillId="0" borderId="0"/>
    <xf numFmtId="0" fontId="19" fillId="0" borderId="0"/>
    <xf numFmtId="0" fontId="19" fillId="0" borderId="0"/>
    <xf numFmtId="9" fontId="86" fillId="0" borderId="0" applyFont="0" applyFill="0" applyBorder="0" applyAlignment="0" applyProtection="0"/>
    <xf numFmtId="0" fontId="19" fillId="0" borderId="0"/>
    <xf numFmtId="0" fontId="17" fillId="0" borderId="0"/>
    <xf numFmtId="0" fontId="19" fillId="0" borderId="0"/>
    <xf numFmtId="0" fontId="16" fillId="0" borderId="0"/>
    <xf numFmtId="0" fontId="53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100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20" borderId="1" applyNumberFormat="0" applyAlignment="0" applyProtection="0"/>
    <xf numFmtId="0" fontId="30" fillId="7" borderId="1" applyNumberFormat="0" applyAlignment="0" applyProtection="0"/>
    <xf numFmtId="0" fontId="34" fillId="20" borderId="8" applyNumberFormat="0" applyAlignment="0" applyProtection="0"/>
    <xf numFmtId="0" fontId="36" fillId="0" borderId="9" applyNumberFormat="0" applyFill="0" applyAlignment="0" applyProtection="0"/>
    <xf numFmtId="0" fontId="68" fillId="20" borderId="1" applyNumberFormat="0" applyAlignment="0" applyProtection="0"/>
    <xf numFmtId="0" fontId="74" fillId="7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7" fillId="20" borderId="8" applyNumberFormat="0" applyAlignment="0" applyProtection="0"/>
    <xf numFmtId="0" fontId="66" fillId="0" borderId="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4" fillId="0" borderId="0"/>
    <xf numFmtId="0" fontId="66" fillId="0" borderId="50" applyNumberFormat="0" applyFill="0" applyAlignment="0" applyProtection="0"/>
    <xf numFmtId="0" fontId="65" fillId="23" borderId="48" applyNumberFormat="0" applyFont="0" applyAlignment="0" applyProtection="0"/>
    <xf numFmtId="0" fontId="19" fillId="23" borderId="48" applyNumberFormat="0" applyFont="0" applyAlignment="0" applyProtection="0"/>
    <xf numFmtId="0" fontId="74" fillId="7" borderId="4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5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20" borderId="4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23" borderId="4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23" borderId="48" applyNumberFormat="0" applyFont="0" applyAlignment="0" applyProtection="0"/>
    <xf numFmtId="0" fontId="5" fillId="0" borderId="0"/>
    <xf numFmtId="0" fontId="5" fillId="0" borderId="0"/>
    <xf numFmtId="0" fontId="30" fillId="7" borderId="47" applyNumberForma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20" borderId="49" applyNumberFormat="0" applyAlignment="0" applyProtection="0"/>
    <xf numFmtId="0" fontId="68" fillId="20" borderId="47" applyNumberFormat="0" applyAlignment="0" applyProtection="0"/>
    <xf numFmtId="0" fontId="23" fillId="20" borderId="4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0" borderId="47" applyNumberFormat="0" applyAlignment="0" applyProtection="0"/>
    <xf numFmtId="0" fontId="30" fillId="7" borderId="47" applyNumberFormat="0" applyAlignment="0" applyProtection="0"/>
    <xf numFmtId="0" fontId="19" fillId="23" borderId="48" applyNumberFormat="0" applyFont="0" applyAlignment="0" applyProtection="0"/>
    <xf numFmtId="0" fontId="34" fillId="20" borderId="49" applyNumberFormat="0" applyAlignment="0" applyProtection="0"/>
    <xf numFmtId="0" fontId="36" fillId="0" borderId="50" applyNumberFormat="0" applyFill="0" applyAlignment="0" applyProtection="0"/>
    <xf numFmtId="0" fontId="23" fillId="20" borderId="47" applyNumberFormat="0" applyAlignment="0" applyProtection="0"/>
    <xf numFmtId="0" fontId="30" fillId="7" borderId="47" applyNumberFormat="0" applyAlignment="0" applyProtection="0"/>
    <xf numFmtId="0" fontId="34" fillId="20" borderId="49" applyNumberFormat="0" applyAlignment="0" applyProtection="0"/>
    <xf numFmtId="0" fontId="36" fillId="0" borderId="50" applyNumberFormat="0" applyFill="0" applyAlignment="0" applyProtection="0"/>
    <xf numFmtId="0" fontId="68" fillId="20" borderId="47" applyNumberFormat="0" applyAlignment="0" applyProtection="0"/>
    <xf numFmtId="0" fontId="74" fillId="7" borderId="47" applyNumberFormat="0" applyAlignment="0" applyProtection="0"/>
    <xf numFmtId="0" fontId="77" fillId="20" borderId="49" applyNumberFormat="0" applyAlignment="0" applyProtection="0"/>
    <xf numFmtId="0" fontId="66" fillId="0" borderId="5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23" borderId="48" applyNumberFormat="0" applyFont="0" applyAlignment="0" applyProtection="0"/>
    <xf numFmtId="0" fontId="34" fillId="20" borderId="49" applyNumberFormat="0" applyAlignment="0" applyProtection="0"/>
    <xf numFmtId="0" fontId="23" fillId="20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0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20" borderId="49" applyNumberFormat="0" applyAlignment="0" applyProtection="0"/>
    <xf numFmtId="0" fontId="4" fillId="0" borderId="0"/>
    <xf numFmtId="0" fontId="4" fillId="0" borderId="0"/>
    <xf numFmtId="0" fontId="36" fillId="0" borderId="5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7" borderId="47" applyNumberFormat="0" applyAlignment="0" applyProtection="0"/>
    <xf numFmtId="0" fontId="30" fillId="7" borderId="47" applyNumberFormat="0" applyAlignment="0" applyProtection="0"/>
    <xf numFmtId="0" fontId="74" fillId="7" borderId="47" applyNumberFormat="0" applyAlignment="0" applyProtection="0"/>
    <xf numFmtId="0" fontId="77" fillId="20" borderId="49" applyNumberFormat="0" applyAlignment="0" applyProtection="0"/>
    <xf numFmtId="0" fontId="30" fillId="7" borderId="47" applyNumberFormat="0" applyAlignment="0" applyProtection="0"/>
    <xf numFmtId="0" fontId="19" fillId="23" borderId="48" applyNumberFormat="0" applyFont="0" applyAlignment="0" applyProtection="0"/>
    <xf numFmtId="0" fontId="68" fillId="20" borderId="47" applyNumberFormat="0" applyAlignment="0" applyProtection="0"/>
    <xf numFmtId="0" fontId="66" fillId="0" borderId="50" applyNumberFormat="0" applyFill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34" fillId="20" borderId="49" applyNumberFormat="0" applyAlignment="0" applyProtection="0"/>
    <xf numFmtId="0" fontId="23" fillId="20" borderId="47" applyNumberFormat="0" applyAlignment="0" applyProtection="0"/>
    <xf numFmtId="0" fontId="34" fillId="20" borderId="49" applyNumberFormat="0" applyAlignment="0" applyProtection="0"/>
    <xf numFmtId="0" fontId="68" fillId="20" borderId="47" applyNumberFormat="0" applyAlignment="0" applyProtection="0"/>
    <xf numFmtId="0" fontId="66" fillId="0" borderId="50" applyNumberFormat="0" applyFill="0" applyAlignment="0" applyProtection="0"/>
    <xf numFmtId="0" fontId="34" fillId="20" borderId="49" applyNumberFormat="0" applyAlignment="0" applyProtection="0"/>
    <xf numFmtId="0" fontId="77" fillId="20" borderId="49" applyNumberFormat="0" applyAlignment="0" applyProtection="0"/>
    <xf numFmtId="0" fontId="34" fillId="20" borderId="49" applyNumberFormat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66" fillId="0" borderId="50" applyNumberFormat="0" applyFill="0" applyAlignment="0" applyProtection="0"/>
    <xf numFmtId="0" fontId="77" fillId="20" borderId="49" applyNumberFormat="0" applyAlignment="0" applyProtection="0"/>
    <xf numFmtId="0" fontId="19" fillId="23" borderId="48" applyNumberFormat="0" applyFont="0" applyAlignment="0" applyProtection="0"/>
    <xf numFmtId="0" fontId="36" fillId="0" borderId="50" applyNumberFormat="0" applyFill="0" applyAlignment="0" applyProtection="0"/>
    <xf numFmtId="0" fontId="77" fillId="20" borderId="49" applyNumberFormat="0" applyAlignment="0" applyProtection="0"/>
    <xf numFmtId="0" fontId="36" fillId="0" borderId="50" applyNumberFormat="0" applyFill="0" applyAlignment="0" applyProtection="0"/>
    <xf numFmtId="0" fontId="30" fillId="7" borderId="47" applyNumberFormat="0" applyAlignment="0" applyProtection="0"/>
    <xf numFmtId="0" fontId="66" fillId="0" borderId="50" applyNumberFormat="0" applyFill="0" applyAlignment="0" applyProtection="0"/>
    <xf numFmtId="0" fontId="36" fillId="0" borderId="5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7" fillId="0" borderId="0" applyFont="0" applyFill="0" applyBorder="0" applyAlignment="0" applyProtection="0"/>
    <xf numFmtId="0" fontId="3" fillId="0" borderId="0"/>
    <xf numFmtId="0" fontId="19" fillId="0" borderId="0"/>
    <xf numFmtId="0" fontId="65" fillId="23" borderId="54" applyNumberFormat="0" applyFont="0" applyAlignment="0" applyProtection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19" fillId="23" borderId="54" applyNumberFormat="0" applyFont="0" applyAlignment="0" applyProtection="0"/>
    <xf numFmtId="0" fontId="68" fillId="20" borderId="53" applyNumberFormat="0" applyAlignment="0" applyProtection="0"/>
    <xf numFmtId="0" fontId="19" fillId="23" borderId="54" applyNumberFormat="0" applyFont="0" applyAlignment="0" applyProtection="0"/>
    <xf numFmtId="0" fontId="2" fillId="0" borderId="0"/>
    <xf numFmtId="0" fontId="2" fillId="0" borderId="0"/>
    <xf numFmtId="0" fontId="30" fillId="7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0" borderId="53" applyNumberFormat="0" applyAlignment="0" applyProtection="0"/>
    <xf numFmtId="0" fontId="77" fillId="20" borderId="51" applyNumberFormat="0" applyAlignment="0" applyProtection="0"/>
    <xf numFmtId="0" fontId="66" fillId="0" borderId="52" applyNumberFormat="0" applyFill="0" applyAlignment="0" applyProtection="0"/>
    <xf numFmtId="0" fontId="2" fillId="0" borderId="0"/>
    <xf numFmtId="0" fontId="2" fillId="0" borderId="0"/>
    <xf numFmtId="0" fontId="19" fillId="23" borderId="5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7" borderId="53" applyNumberFormat="0" applyAlignment="0" applyProtection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0" borderId="51" applyNumberFormat="0" applyAlignment="0" applyProtection="0"/>
    <xf numFmtId="0" fontId="3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20" borderId="51" applyNumberFormat="0" applyAlignment="0" applyProtection="0"/>
    <xf numFmtId="0" fontId="66" fillId="0" borderId="5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0" borderId="53" applyNumberFormat="0" applyAlignment="0" applyProtection="0"/>
    <xf numFmtId="0" fontId="30" fillId="7" borderId="53" applyNumberFormat="0" applyAlignment="0" applyProtection="0"/>
    <xf numFmtId="0" fontId="19" fillId="23" borderId="54" applyNumberFormat="0" applyFont="0" applyAlignment="0" applyProtection="0"/>
    <xf numFmtId="0" fontId="23" fillId="20" borderId="53" applyNumberFormat="0" applyAlignment="0" applyProtection="0"/>
    <xf numFmtId="0" fontId="30" fillId="7" borderId="53" applyNumberFormat="0" applyAlignment="0" applyProtection="0"/>
    <xf numFmtId="0" fontId="68" fillId="20" borderId="53" applyNumberFormat="0" applyAlignment="0" applyProtection="0"/>
    <xf numFmtId="0" fontId="74" fillId="7" borderId="5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4">
    <xf numFmtId="0" fontId="0" fillId="0" borderId="0" xfId="0"/>
    <xf numFmtId="0" fontId="39" fillId="0" borderId="0" xfId="0" applyFont="1" applyFill="1" applyBorder="1"/>
    <xf numFmtId="0" fontId="40" fillId="0" borderId="0" xfId="0" applyFont="1" applyFill="1"/>
    <xf numFmtId="0" fontId="19" fillId="0" borderId="0" xfId="0" applyFont="1" applyFill="1" applyBorder="1" applyAlignment="1">
      <alignment horizontal="left" vertical="top"/>
    </xf>
    <xf numFmtId="3" fontId="41" fillId="0" borderId="0" xfId="0" applyNumberFormat="1" applyFont="1" applyFill="1" applyAlignment="1">
      <alignment vertical="top"/>
    </xf>
    <xf numFmtId="0" fontId="19" fillId="0" borderId="0" xfId="0" applyFont="1" applyFill="1"/>
    <xf numFmtId="3" fontId="40" fillId="0" borderId="0" xfId="0" applyNumberFormat="1" applyFont="1" applyFill="1" applyBorder="1"/>
    <xf numFmtId="0" fontId="19" fillId="0" borderId="0" xfId="0" applyFont="1" applyFill="1" applyAlignment="1">
      <alignment horizontal="left" indent="2"/>
    </xf>
    <xf numFmtId="0" fontId="19" fillId="0" borderId="0" xfId="0" applyFont="1" applyFill="1" applyBorder="1" applyAlignment="1">
      <alignment horizontal="left" indent="2"/>
    </xf>
    <xf numFmtId="3" fontId="39" fillId="0" borderId="0" xfId="0" applyNumberFormat="1" applyFont="1" applyFill="1" applyBorder="1" applyAlignment="1"/>
    <xf numFmtId="3" fontId="19" fillId="0" borderId="0" xfId="0" applyNumberFormat="1" applyFont="1" applyFill="1" applyAlignment="1"/>
    <xf numFmtId="3" fontId="40" fillId="0" borderId="0" xfId="0" applyNumberFormat="1" applyFont="1" applyFill="1" applyAlignment="1"/>
    <xf numFmtId="0" fontId="19" fillId="0" borderId="0" xfId="0" applyFont="1"/>
    <xf numFmtId="0" fontId="44" fillId="0" borderId="0" xfId="0" applyFont="1"/>
    <xf numFmtId="0" fontId="40" fillId="0" borderId="0" xfId="0" applyFont="1" applyFill="1" applyBorder="1"/>
    <xf numFmtId="0" fontId="33" fillId="0" borderId="0" xfId="0" applyFont="1" applyFill="1" applyBorder="1" applyAlignment="1">
      <alignment horizontal="left" indent="1"/>
    </xf>
    <xf numFmtId="2" fontId="41" fillId="0" borderId="0" xfId="0" applyNumberFormat="1" applyFont="1" applyFill="1" applyBorder="1" applyAlignment="1">
      <alignment horizontal="left" indent="2"/>
    </xf>
    <xf numFmtId="0" fontId="44" fillId="0" borderId="0" xfId="0" applyFont="1" applyFill="1" applyBorder="1"/>
    <xf numFmtId="0" fontId="19" fillId="0" borderId="0" xfId="0" applyFont="1" applyFill="1" applyBorder="1"/>
    <xf numFmtId="0" fontId="50" fillId="0" borderId="0" xfId="0" applyFont="1" applyFill="1" applyBorder="1"/>
    <xf numFmtId="3" fontId="19" fillId="0" borderId="0" xfId="0" applyNumberFormat="1" applyFont="1" applyFill="1" applyBorder="1"/>
    <xf numFmtId="3" fontId="41" fillId="0" borderId="0" xfId="0" applyNumberFormat="1" applyFont="1" applyFill="1" applyBorder="1"/>
    <xf numFmtId="0" fontId="51" fillId="0" borderId="0" xfId="0" applyFont="1" applyFill="1" applyBorder="1"/>
    <xf numFmtId="0" fontId="52" fillId="0" borderId="0" xfId="0" applyFont="1" applyFill="1" applyBorder="1" applyAlignment="1">
      <alignment horizontal="left" indent="2"/>
    </xf>
    <xf numFmtId="2" fontId="52" fillId="0" borderId="0" xfId="0" applyNumberFormat="1" applyFont="1" applyFill="1" applyBorder="1" applyAlignment="1">
      <alignment horizontal="left" indent="2"/>
    </xf>
    <xf numFmtId="166" fontId="44" fillId="0" borderId="0" xfId="36" applyNumberFormat="1" applyFont="1" applyFill="1" applyBorder="1" applyAlignment="1">
      <alignment horizontal="left" wrapText="1"/>
    </xf>
    <xf numFmtId="0" fontId="57" fillId="0" borderId="0" xfId="0" applyFont="1" applyBorder="1"/>
    <xf numFmtId="0" fontId="38" fillId="0" borderId="0" xfId="0" applyFont="1" applyBorder="1"/>
    <xf numFmtId="3" fontId="19" fillId="0" borderId="0" xfId="0" applyNumberFormat="1" applyFont="1"/>
    <xf numFmtId="3" fontId="47" fillId="0" borderId="0" xfId="0" applyNumberFormat="1" applyFont="1" applyFill="1" applyAlignment="1">
      <alignment vertical="top"/>
    </xf>
    <xf numFmtId="3" fontId="45" fillId="0" borderId="0" xfId="0" applyNumberFormat="1" applyFont="1" applyFill="1" applyAlignment="1">
      <alignment vertical="top"/>
    </xf>
    <xf numFmtId="0" fontId="58" fillId="0" borderId="0" xfId="0" applyFont="1" applyFill="1" applyBorder="1"/>
    <xf numFmtId="3" fontId="40" fillId="0" borderId="0" xfId="0" applyNumberFormat="1" applyFont="1" applyBorder="1" applyAlignment="1"/>
    <xf numFmtId="0" fontId="57" fillId="0" borderId="0" xfId="0" applyFont="1" applyBorder="1" applyAlignment="1">
      <alignment horizontal="left" wrapText="1"/>
    </xf>
    <xf numFmtId="3" fontId="57" fillId="0" borderId="0" xfId="0" applyNumberFormat="1" applyFont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Border="1"/>
    <xf numFmtId="0" fontId="51" fillId="0" borderId="0" xfId="0" applyFont="1" applyFill="1" applyBorder="1" applyAlignment="1">
      <alignment horizontal="left" indent="1"/>
    </xf>
    <xf numFmtId="0" fontId="57" fillId="0" borderId="0" xfId="0" applyFont="1" applyBorder="1" applyAlignment="1">
      <alignment horizontal="left" indent="4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51" fillId="0" borderId="0" xfId="0" applyFont="1" applyFill="1"/>
    <xf numFmtId="0" fontId="57" fillId="0" borderId="0" xfId="0" applyFont="1" applyFill="1" applyBorder="1" applyAlignment="1">
      <alignment wrapText="1"/>
    </xf>
    <xf numFmtId="3" fontId="19" fillId="0" borderId="0" xfId="0" applyNumberFormat="1" applyFont="1" applyFill="1"/>
    <xf numFmtId="0" fontId="40" fillId="0" borderId="0" xfId="43" applyFont="1"/>
    <xf numFmtId="14" fontId="40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9" fillId="0" borderId="0" xfId="0" applyFont="1" applyBorder="1" applyAlignment="1">
      <alignment horizontal="left" indent="1"/>
    </xf>
    <xf numFmtId="0" fontId="48" fillId="0" borderId="0" xfId="0" applyFont="1" applyBorder="1" applyAlignment="1">
      <alignment horizontal="left" indent="2"/>
    </xf>
    <xf numFmtId="0" fontId="57" fillId="0" borderId="0" xfId="0" applyFont="1" applyBorder="1" applyAlignment="1">
      <alignment horizontal="left" indent="3"/>
    </xf>
    <xf numFmtId="0" fontId="19" fillId="0" borderId="0" xfId="0" applyFont="1" applyFill="1" applyBorder="1" applyAlignment="1">
      <alignment horizontal="left" indent="1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left" vertical="top"/>
    </xf>
    <xf numFmtId="3" fontId="19" fillId="0" borderId="0" xfId="0" applyNumberFormat="1" applyFont="1" applyBorder="1" applyAlignment="1"/>
    <xf numFmtId="0" fontId="19" fillId="0" borderId="0" xfId="0" applyFont="1" applyFill="1" applyBorder="1" applyAlignment="1" applyProtection="1">
      <alignment horizontal="left" vertical="top" wrapText="1" indent="4"/>
      <protection locked="0"/>
    </xf>
    <xf numFmtId="0" fontId="19" fillId="0" borderId="1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>
      <alignment horizontal="left"/>
    </xf>
    <xf numFmtId="3" fontId="52" fillId="0" borderId="0" xfId="0" applyNumberFormat="1" applyFont="1" applyFill="1" applyBorder="1" applyAlignment="1">
      <alignment vertical="top"/>
    </xf>
    <xf numFmtId="3" fontId="51" fillId="0" borderId="0" xfId="0" applyNumberFormat="1" applyFont="1" applyFill="1"/>
    <xf numFmtId="3" fontId="51" fillId="0" borderId="0" xfId="0" applyNumberFormat="1" applyFont="1" applyFill="1" applyBorder="1" applyAlignment="1"/>
    <xf numFmtId="3" fontId="40" fillId="0" borderId="0" xfId="0" applyNumberFormat="1" applyFont="1" applyFill="1" applyBorder="1" applyAlignment="1"/>
    <xf numFmtId="3" fontId="48" fillId="0" borderId="0" xfId="0" applyNumberFormat="1" applyFont="1" applyFill="1" applyBorder="1" applyAlignment="1"/>
    <xf numFmtId="0" fontId="19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 horizontal="left" vertical="top" indent="3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4"/>
    </xf>
    <xf numFmtId="0" fontId="19" fillId="0" borderId="0" xfId="0" applyFont="1" applyAlignment="1">
      <alignment horizontal="left" wrapText="1"/>
    </xf>
    <xf numFmtId="3" fontId="81" fillId="0" borderId="0" xfId="0" applyNumberFormat="1" applyFont="1"/>
    <xf numFmtId="0" fontId="19" fillId="0" borderId="0" xfId="43" applyFont="1"/>
    <xf numFmtId="3" fontId="19" fillId="0" borderId="0" xfId="43" applyNumberFormat="1" applyFont="1"/>
    <xf numFmtId="0" fontId="57" fillId="0" borderId="0" xfId="0" applyFont="1" applyBorder="1" applyAlignment="1">
      <alignment horizontal="left" wrapText="1" indent="4"/>
    </xf>
    <xf numFmtId="0" fontId="57" fillId="0" borderId="0" xfId="50" applyFont="1" applyBorder="1" applyAlignment="1">
      <alignment wrapText="1"/>
    </xf>
    <xf numFmtId="0" fontId="38" fillId="0" borderId="0" xfId="0" applyFont="1" applyBorder="1" applyAlignment="1">
      <alignment horizontal="left" wrapText="1" indent="1"/>
    </xf>
    <xf numFmtId="0" fontId="38" fillId="0" borderId="0" xfId="0" applyFont="1" applyBorder="1" applyAlignment="1">
      <alignment horizontal="left" wrapText="1" indent="2"/>
    </xf>
    <xf numFmtId="0" fontId="40" fillId="0" borderId="0" xfId="0" applyFont="1" applyBorder="1"/>
    <xf numFmtId="0" fontId="51" fillId="0" borderId="0" xfId="43" applyFont="1" applyFill="1" applyBorder="1" applyAlignment="1">
      <alignment horizontal="left" vertical="top"/>
    </xf>
    <xf numFmtId="0" fontId="52" fillId="0" borderId="0" xfId="43" applyFont="1" applyFill="1" applyBorder="1" applyAlignment="1">
      <alignment horizontal="left" vertical="top" indent="3"/>
    </xf>
    <xf numFmtId="0" fontId="50" fillId="0" borderId="0" xfId="43" applyFont="1" applyFill="1" applyBorder="1" applyAlignment="1">
      <alignment horizontal="left" vertical="top"/>
    </xf>
    <xf numFmtId="0" fontId="52" fillId="0" borderId="0" xfId="43" applyFont="1" applyFill="1" applyBorder="1" applyAlignment="1">
      <alignment horizontal="left" vertical="top" wrapText="1" indent="3"/>
    </xf>
    <xf numFmtId="0" fontId="63" fillId="0" borderId="0" xfId="43" applyFont="1" applyFill="1" applyBorder="1" applyAlignment="1">
      <alignment horizontal="left" vertical="top"/>
    </xf>
    <xf numFmtId="2" fontId="52" fillId="0" borderId="0" xfId="43" applyNumberFormat="1" applyFont="1" applyFill="1" applyBorder="1" applyAlignment="1">
      <alignment horizontal="left" vertical="top" wrapText="1" indent="3"/>
    </xf>
    <xf numFmtId="3" fontId="50" fillId="0" borderId="0" xfId="43" applyNumberFormat="1" applyFont="1" applyFill="1" applyBorder="1" applyAlignment="1">
      <alignment vertical="top"/>
    </xf>
    <xf numFmtId="3" fontId="51" fillId="0" borderId="0" xfId="43" applyNumberFormat="1" applyFont="1" applyFill="1" applyBorder="1" applyAlignment="1">
      <alignment vertical="top"/>
    </xf>
    <xf numFmtId="3" fontId="52" fillId="0" borderId="0" xfId="43" applyNumberFormat="1" applyFont="1" applyFill="1" applyBorder="1" applyAlignment="1">
      <alignment vertical="top" wrapText="1"/>
    </xf>
    <xf numFmtId="3" fontId="52" fillId="0" borderId="0" xfId="43" applyNumberFormat="1" applyFont="1" applyFill="1" applyBorder="1" applyAlignment="1">
      <alignment vertical="top"/>
    </xf>
    <xf numFmtId="3" fontId="63" fillId="0" borderId="0" xfId="43" applyNumberFormat="1" applyFont="1" applyFill="1" applyBorder="1" applyAlignment="1">
      <alignment vertical="top"/>
    </xf>
    <xf numFmtId="0" fontId="55" fillId="0" borderId="0" xfId="36" applyNumberFormat="1" applyFont="1" applyFill="1" applyBorder="1" applyAlignment="1" applyProtection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wrapText="1" indent="2"/>
    </xf>
    <xf numFmtId="0" fontId="41" fillId="0" borderId="0" xfId="36" applyNumberFormat="1" applyFont="1" applyFill="1" applyBorder="1" applyAlignment="1" applyProtection="1">
      <alignment horizontal="left" vertical="top" indent="2"/>
    </xf>
    <xf numFmtId="3" fontId="38" fillId="0" borderId="0" xfId="43" applyNumberFormat="1" applyFont="1" applyBorder="1" applyAlignment="1">
      <alignment wrapText="1"/>
    </xf>
    <xf numFmtId="0" fontId="46" fillId="0" borderId="0" xfId="0" applyNumberFormat="1" applyFont="1" applyFill="1" applyAlignment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indent="2"/>
    </xf>
    <xf numFmtId="0" fontId="47" fillId="0" borderId="0" xfId="36" applyNumberFormat="1" applyFont="1" applyFill="1" applyBorder="1" applyAlignment="1" applyProtection="1">
      <alignment horizontal="left" vertical="top"/>
    </xf>
    <xf numFmtId="0" fontId="40" fillId="0" borderId="0" xfId="36" applyNumberFormat="1" applyFont="1" applyFill="1" applyBorder="1" applyAlignment="1" applyProtection="1">
      <alignment horizontal="left" vertical="top"/>
    </xf>
    <xf numFmtId="0" fontId="41" fillId="0" borderId="0" xfId="36" applyFont="1" applyFill="1" applyBorder="1" applyAlignment="1" applyProtection="1">
      <alignment horizontal="left" vertical="top" indent="1"/>
    </xf>
    <xf numFmtId="0" fontId="40" fillId="0" borderId="0" xfId="36" applyFont="1" applyFill="1" applyBorder="1" applyAlignment="1">
      <alignment horizontal="left" vertical="top"/>
    </xf>
    <xf numFmtId="0" fontId="41" fillId="0" borderId="0" xfId="36" applyNumberFormat="1" applyFont="1" applyFill="1" applyBorder="1" applyAlignment="1" applyProtection="1">
      <alignment horizontal="left" vertical="top" indent="1"/>
    </xf>
    <xf numFmtId="0" fontId="55" fillId="0" borderId="0" xfId="36" applyNumberFormat="1" applyFont="1" applyFill="1" applyBorder="1" applyAlignment="1" applyProtection="1">
      <alignment horizontal="left" vertical="top" indent="3"/>
    </xf>
    <xf numFmtId="0" fontId="38" fillId="0" borderId="0" xfId="36" applyNumberFormat="1" applyFont="1" applyFill="1" applyBorder="1" applyAlignment="1" applyProtection="1">
      <alignment horizontal="left" vertical="top" indent="2"/>
    </xf>
    <xf numFmtId="0" fontId="48" fillId="0" borderId="0" xfId="37" applyNumberFormat="1" applyFont="1" applyFill="1" applyBorder="1" applyAlignment="1">
      <alignment horizontal="left" vertical="top"/>
    </xf>
    <xf numFmtId="0" fontId="40" fillId="0" borderId="0" xfId="0" applyNumberFormat="1" applyFont="1" applyFill="1" applyAlignment="1">
      <alignment horizontal="left" vertical="top" indent="2"/>
    </xf>
    <xf numFmtId="0" fontId="19" fillId="0" borderId="0" xfId="31" applyNumberFormat="1" applyFont="1" applyFill="1" applyBorder="1" applyAlignment="1" applyProtection="1">
      <alignment horizontal="left" vertical="top" wrapText="1" indent="2"/>
    </xf>
    <xf numFmtId="0" fontId="19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indent="1"/>
    </xf>
    <xf numFmtId="49" fontId="49" fillId="0" borderId="0" xfId="0" quotePrefix="1" applyNumberFormat="1" applyFont="1" applyFill="1" applyAlignment="1">
      <alignment horizontal="left" indent="1"/>
    </xf>
    <xf numFmtId="3" fontId="38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0" fontId="48" fillId="0" borderId="0" xfId="36" applyNumberFormat="1" applyFont="1" applyFill="1" applyBorder="1" applyAlignment="1" applyProtection="1">
      <alignment horizontal="left" vertical="top"/>
    </xf>
    <xf numFmtId="0" fontId="48" fillId="0" borderId="0" xfId="36" applyNumberFormat="1" applyFont="1" applyFill="1" applyBorder="1" applyAlignment="1" applyProtection="1">
      <alignment horizontal="left" vertical="top" wrapText="1"/>
    </xf>
    <xf numFmtId="49" fontId="49" fillId="0" borderId="0" xfId="0" quotePrefix="1" applyNumberFormat="1" applyFont="1" applyFill="1" applyAlignment="1">
      <alignment horizontal="left" wrapText="1" indent="1"/>
    </xf>
    <xf numFmtId="0" fontId="41" fillId="0" borderId="0" xfId="36" applyNumberFormat="1" applyFont="1" applyFill="1" applyBorder="1" applyAlignment="1" applyProtection="1">
      <alignment horizontal="left" vertical="top"/>
    </xf>
    <xf numFmtId="0" fontId="48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Border="1" applyAlignment="1">
      <alignment horizontal="left" vertical="top"/>
    </xf>
    <xf numFmtId="0" fontId="55" fillId="0" borderId="0" xfId="36" applyNumberFormat="1" applyFont="1" applyFill="1" applyBorder="1" applyAlignment="1" applyProtection="1">
      <alignment horizontal="left" vertical="top" wrapText="1" indent="3"/>
    </xf>
    <xf numFmtId="0" fontId="40" fillId="0" borderId="0" xfId="37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vertical="top"/>
    </xf>
    <xf numFmtId="0" fontId="44" fillId="0" borderId="0" xfId="37" applyNumberFormat="1" applyFont="1" applyFill="1" applyBorder="1" applyAlignment="1">
      <alignment horizontal="left" vertical="top"/>
    </xf>
    <xf numFmtId="0" fontId="46" fillId="0" borderId="0" xfId="36" applyNumberFormat="1" applyFont="1" applyFill="1" applyBorder="1" applyAlignment="1" applyProtection="1">
      <alignment horizontal="left" vertical="top" wrapText="1" indent="1"/>
    </xf>
    <xf numFmtId="0" fontId="40" fillId="0" borderId="0" xfId="36" applyNumberFormat="1" applyFont="1" applyFill="1" applyBorder="1" applyAlignment="1" applyProtection="1">
      <alignment horizontal="left" vertical="top" indent="2"/>
    </xf>
    <xf numFmtId="0" fontId="19" fillId="0" borderId="0" xfId="36" applyNumberFormat="1" applyFont="1" applyFill="1" applyBorder="1" applyAlignment="1" applyProtection="1">
      <alignment horizontal="left" vertical="top" indent="2"/>
    </xf>
    <xf numFmtId="0" fontId="48" fillId="0" borderId="0" xfId="36" applyNumberFormat="1" applyFont="1" applyFill="1" applyBorder="1" applyAlignment="1">
      <alignment horizontal="left" vertical="top" wrapText="1"/>
    </xf>
    <xf numFmtId="3" fontId="47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 applyProtection="1">
      <alignment vertical="top"/>
    </xf>
    <xf numFmtId="3" fontId="41" fillId="0" borderId="0" xfId="36" applyNumberFormat="1" applyFont="1" applyFill="1" applyBorder="1" applyAlignment="1" applyProtection="1">
      <alignment vertical="top"/>
    </xf>
    <xf numFmtId="3" fontId="40" fillId="0" borderId="0" xfId="36" applyNumberFormat="1" applyFont="1" applyFill="1" applyBorder="1" applyAlignment="1">
      <alignment vertical="top"/>
    </xf>
    <xf numFmtId="3" fontId="19" fillId="0" borderId="0" xfId="36" applyNumberFormat="1" applyFont="1" applyFill="1" applyBorder="1" applyAlignment="1" applyProtection="1">
      <alignment vertical="top"/>
    </xf>
    <xf numFmtId="3" fontId="55" fillId="0" borderId="0" xfId="36" applyNumberFormat="1" applyFont="1" applyFill="1" applyBorder="1" applyAlignment="1" applyProtection="1">
      <alignment vertical="top"/>
    </xf>
    <xf numFmtId="3" fontId="19" fillId="0" borderId="0" xfId="37" applyNumberFormat="1" applyFont="1" applyFill="1" applyBorder="1" applyAlignment="1">
      <alignment vertical="top"/>
    </xf>
    <xf numFmtId="3" fontId="83" fillId="0" borderId="0" xfId="36" applyNumberFormat="1" applyFont="1" applyFill="1" applyBorder="1" applyAlignment="1" applyProtection="1">
      <alignment vertical="top"/>
    </xf>
    <xf numFmtId="3" fontId="47" fillId="0" borderId="0" xfId="36" applyNumberFormat="1" applyFont="1" applyFill="1" applyBorder="1" applyAlignment="1">
      <alignment vertical="top"/>
    </xf>
    <xf numFmtId="3" fontId="40" fillId="0" borderId="0" xfId="37" applyNumberFormat="1" applyFont="1" applyFill="1" applyBorder="1" applyAlignment="1">
      <alignment vertical="top"/>
    </xf>
    <xf numFmtId="3" fontId="19" fillId="0" borderId="0" xfId="37" applyNumberFormat="1" applyFont="1" applyFill="1" applyBorder="1" applyAlignment="1">
      <alignment vertical="top" wrapText="1"/>
    </xf>
    <xf numFmtId="3" fontId="55" fillId="0" borderId="0" xfId="36" applyNumberFormat="1" applyFont="1" applyFill="1" applyBorder="1" applyAlignment="1" applyProtection="1">
      <alignment vertical="top" wrapText="1"/>
    </xf>
    <xf numFmtId="3" fontId="49" fillId="0" borderId="0" xfId="36" applyNumberFormat="1" applyFont="1" applyFill="1" applyBorder="1" applyAlignment="1" applyProtection="1">
      <alignment vertical="top"/>
    </xf>
    <xf numFmtId="3" fontId="38" fillId="0" borderId="0" xfId="36" applyNumberFormat="1" applyFont="1" applyFill="1" applyBorder="1" applyAlignment="1" applyProtection="1">
      <alignment vertical="top"/>
    </xf>
    <xf numFmtId="3" fontId="19" fillId="0" borderId="0" xfId="36" applyNumberFormat="1" applyFont="1" applyFill="1" applyBorder="1" applyAlignment="1" applyProtection="1">
      <alignment vertical="top" wrapText="1"/>
    </xf>
    <xf numFmtId="3" fontId="40" fillId="0" borderId="0" xfId="0" applyNumberFormat="1" applyFont="1" applyFill="1" applyAlignment="1">
      <alignment vertical="top"/>
    </xf>
    <xf numFmtId="3" fontId="49" fillId="0" borderId="0" xfId="0" quotePrefix="1" applyNumberFormat="1" applyFont="1" applyFill="1" applyAlignment="1"/>
    <xf numFmtId="3" fontId="49" fillId="0" borderId="0" xfId="37" applyNumberFormat="1" applyFont="1" applyFill="1" applyBorder="1" applyAlignment="1">
      <alignment wrapText="1"/>
    </xf>
    <xf numFmtId="3" fontId="49" fillId="0" borderId="0" xfId="37" applyNumberFormat="1" applyFont="1" applyFill="1" applyBorder="1" applyAlignment="1">
      <alignment vertical="top" wrapText="1"/>
    </xf>
    <xf numFmtId="3" fontId="44" fillId="0" borderId="0" xfId="36" applyNumberFormat="1" applyFont="1" applyFill="1" applyBorder="1" applyAlignment="1" applyProtection="1">
      <alignment vertical="top"/>
    </xf>
    <xf numFmtId="3" fontId="44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vertical="top" wrapText="1"/>
    </xf>
    <xf numFmtId="3" fontId="38" fillId="0" borderId="0" xfId="36" applyNumberFormat="1" applyFont="1" applyFill="1" applyBorder="1" applyAlignment="1" applyProtection="1">
      <alignment vertical="top" wrapText="1"/>
    </xf>
    <xf numFmtId="3" fontId="41" fillId="0" borderId="0" xfId="36" applyNumberFormat="1" applyFont="1" applyFill="1" applyBorder="1" applyAlignment="1" applyProtection="1"/>
    <xf numFmtId="3" fontId="19" fillId="0" borderId="0" xfId="31" applyNumberFormat="1" applyFont="1" applyFill="1" applyBorder="1" applyAlignment="1" applyProtection="1">
      <alignment vertical="top" wrapText="1"/>
    </xf>
    <xf numFmtId="3" fontId="49" fillId="0" borderId="0" xfId="0" quotePrefix="1" applyNumberFormat="1" applyFont="1" applyFill="1" applyAlignment="1">
      <alignment wrapText="1"/>
    </xf>
    <xf numFmtId="3" fontId="38" fillId="0" borderId="0" xfId="35" applyNumberFormat="1" applyFont="1" applyFill="1" applyBorder="1" applyAlignment="1" applyProtection="1">
      <alignment vertical="top" wrapText="1"/>
    </xf>
    <xf numFmtId="3" fontId="49" fillId="0" borderId="0" xfId="37" quotePrefix="1" applyNumberFormat="1" applyFont="1" applyFill="1" applyBorder="1" applyAlignment="1">
      <alignment wrapText="1"/>
    </xf>
    <xf numFmtId="3" fontId="82" fillId="0" borderId="0" xfId="0" applyNumberFormat="1" applyFont="1" applyFill="1" applyAlignment="1">
      <alignment vertical="top"/>
    </xf>
    <xf numFmtId="3" fontId="49" fillId="0" borderId="0" xfId="31" quotePrefix="1" applyNumberFormat="1" applyFont="1" applyFill="1" applyBorder="1" applyAlignment="1" applyProtection="1">
      <alignment vertical="top" wrapText="1"/>
    </xf>
    <xf numFmtId="3" fontId="49" fillId="0" borderId="0" xfId="0" applyNumberFormat="1" applyFont="1" applyFill="1" applyAlignment="1">
      <alignment wrapText="1"/>
    </xf>
    <xf numFmtId="3" fontId="49" fillId="0" borderId="0" xfId="31" applyNumberFormat="1" applyFont="1" applyFill="1" applyBorder="1" applyAlignment="1" applyProtection="1">
      <alignment vertical="top" wrapText="1"/>
    </xf>
    <xf numFmtId="3" fontId="38" fillId="0" borderId="0" xfId="31" applyNumberFormat="1" applyFont="1" applyFill="1" applyBorder="1" applyAlignment="1" applyProtection="1">
      <alignment vertical="top" wrapText="1"/>
    </xf>
    <xf numFmtId="3" fontId="19" fillId="0" borderId="0" xfId="31" applyNumberFormat="1" applyFont="1" applyFill="1" applyBorder="1" applyAlignment="1" applyProtection="1">
      <alignment vertical="top"/>
    </xf>
    <xf numFmtId="3" fontId="19" fillId="0" borderId="0" xfId="0" applyNumberFormat="1" applyFont="1" applyFill="1" applyAlignment="1">
      <alignment vertical="top" wrapText="1"/>
    </xf>
    <xf numFmtId="3" fontId="49" fillId="0" borderId="0" xfId="36" quotePrefix="1" applyNumberFormat="1" applyFont="1" applyFill="1" applyBorder="1" applyAlignment="1" applyProtection="1"/>
    <xf numFmtId="3" fontId="49" fillId="0" borderId="0" xfId="36" applyNumberFormat="1" applyFont="1" applyFill="1" applyBorder="1" applyAlignment="1" applyProtection="1">
      <alignment vertical="top" wrapText="1"/>
    </xf>
    <xf numFmtId="3" fontId="38" fillId="0" borderId="0" xfId="0" applyNumberFormat="1" applyFont="1" applyFill="1" applyBorder="1" applyAlignment="1"/>
    <xf numFmtId="3" fontId="45" fillId="0" borderId="0" xfId="36" applyNumberFormat="1" applyFont="1" applyFill="1" applyBorder="1" applyAlignment="1" applyProtection="1">
      <alignment vertical="top"/>
    </xf>
    <xf numFmtId="3" fontId="82" fillId="0" borderId="0" xfId="36" applyNumberFormat="1" applyFont="1" applyFill="1" applyBorder="1" applyAlignment="1" applyProtection="1">
      <alignment vertical="top"/>
    </xf>
    <xf numFmtId="3" fontId="47" fillId="0" borderId="0" xfId="36" applyNumberFormat="1" applyFont="1" applyFill="1" applyBorder="1" applyAlignment="1" applyProtection="1">
      <alignment vertical="top" wrapText="1"/>
    </xf>
    <xf numFmtId="3" fontId="40" fillId="0" borderId="0" xfId="36" applyNumberFormat="1" applyFont="1" applyFill="1" applyBorder="1" applyAlignment="1" applyProtection="1">
      <alignment vertical="top" wrapText="1"/>
    </xf>
    <xf numFmtId="3" fontId="41" fillId="0" borderId="0" xfId="36" applyNumberFormat="1" applyFont="1" applyFill="1" applyBorder="1" applyAlignment="1" applyProtection="1">
      <alignment vertical="top" wrapText="1"/>
    </xf>
    <xf numFmtId="3" fontId="40" fillId="0" borderId="0" xfId="36" applyNumberFormat="1" applyFont="1" applyFill="1" applyBorder="1" applyAlignment="1">
      <alignment vertical="top" wrapText="1"/>
    </xf>
    <xf numFmtId="3" fontId="40" fillId="0" borderId="0" xfId="37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/>
    </xf>
    <xf numFmtId="3" fontId="49" fillId="0" borderId="0" xfId="37" quotePrefix="1" applyNumberFormat="1" applyFont="1" applyFill="1" applyBorder="1" applyAlignment="1">
      <alignment vertical="top" wrapText="1"/>
    </xf>
    <xf numFmtId="3" fontId="44" fillId="0" borderId="0" xfId="37" applyNumberFormat="1" applyFont="1" applyFill="1" applyBorder="1" applyAlignment="1">
      <alignment vertical="top"/>
    </xf>
    <xf numFmtId="3" fontId="19" fillId="0" borderId="0" xfId="36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 wrapText="1"/>
    </xf>
    <xf numFmtId="3" fontId="44" fillId="0" borderId="0" xfId="0" applyNumberFormat="1" applyFont="1" applyFill="1" applyAlignment="1">
      <alignment vertical="top" wrapText="1"/>
    </xf>
    <xf numFmtId="3" fontId="40" fillId="0" borderId="0" xfId="36" applyNumberFormat="1" applyFont="1" applyFill="1" applyBorder="1" applyAlignment="1" applyProtection="1"/>
    <xf numFmtId="3" fontId="38" fillId="0" borderId="0" xfId="35" applyNumberFormat="1" applyFont="1" applyFill="1" applyBorder="1" applyAlignment="1" applyProtection="1">
      <alignment vertical="top"/>
    </xf>
    <xf numFmtId="3" fontId="19" fillId="0" borderId="0" xfId="0" applyNumberFormat="1" applyFont="1" applyFill="1" applyBorder="1" applyAlignment="1"/>
    <xf numFmtId="3" fontId="47" fillId="0" borderId="0" xfId="36" applyNumberFormat="1" applyFont="1" applyFill="1" applyBorder="1" applyAlignment="1"/>
    <xf numFmtId="3" fontId="41" fillId="0" borderId="0" xfId="148" applyNumberFormat="1" applyFont="1" applyFill="1" applyBorder="1" applyAlignment="1">
      <alignment vertical="top"/>
    </xf>
    <xf numFmtId="0" fontId="51" fillId="0" borderId="0" xfId="148" applyFont="1" applyFill="1" applyBorder="1" applyAlignment="1">
      <alignment horizontal="left" vertical="top"/>
    </xf>
    <xf numFmtId="0" fontId="52" fillId="0" borderId="0" xfId="148" applyFont="1" applyFill="1" applyBorder="1" applyAlignment="1">
      <alignment horizontal="left" vertical="top" wrapText="1" indent="3"/>
    </xf>
    <xf numFmtId="0" fontId="19" fillId="0" borderId="0" xfId="151" applyFont="1" applyFill="1" applyBorder="1" applyAlignment="1" applyProtection="1">
      <alignment horizontal="left" vertical="top" wrapText="1" indent="4"/>
      <protection locked="0"/>
    </xf>
    <xf numFmtId="0" fontId="57" fillId="0" borderId="0" xfId="151" applyFont="1" applyFill="1" applyBorder="1" applyAlignment="1" applyProtection="1">
      <alignment horizontal="left" vertical="top" wrapText="1"/>
      <protection locked="0"/>
    </xf>
    <xf numFmtId="0" fontId="57" fillId="0" borderId="0" xfId="50" applyFont="1" applyBorder="1" applyAlignment="1">
      <alignment vertical="top" wrapText="1"/>
    </xf>
    <xf numFmtId="3" fontId="40" fillId="0" borderId="0" xfId="43" applyNumberFormat="1" applyFont="1" applyFill="1" applyAlignment="1">
      <alignment wrapText="1"/>
    </xf>
    <xf numFmtId="3" fontId="84" fillId="0" borderId="0" xfId="37" applyNumberFormat="1" applyFont="1" applyFill="1" applyBorder="1" applyAlignment="1">
      <alignment vertical="top" wrapText="1"/>
    </xf>
    <xf numFmtId="0" fontId="41" fillId="0" borderId="0" xfId="36" applyNumberFormat="1" applyFont="1" applyFill="1" applyBorder="1" applyAlignment="1" applyProtection="1">
      <alignment horizontal="left"/>
    </xf>
    <xf numFmtId="0" fontId="44" fillId="0" borderId="0" xfId="43" applyNumberFormat="1" applyFont="1" applyFill="1" applyAlignment="1">
      <alignment horizontal="left" vertical="top" wrapText="1"/>
    </xf>
    <xf numFmtId="0" fontId="46" fillId="0" borderId="0" xfId="43" applyNumberFormat="1" applyFont="1" applyFill="1" applyAlignment="1">
      <alignment horizontal="left" vertical="top" wrapText="1" indent="1"/>
    </xf>
    <xf numFmtId="0" fontId="40" fillId="0" borderId="0" xfId="43" applyNumberFormat="1" applyFont="1" applyFill="1" applyAlignment="1">
      <alignment horizontal="left" vertical="top" wrapText="1" indent="2"/>
    </xf>
    <xf numFmtId="3" fontId="44" fillId="0" borderId="0" xfId="0" applyNumberFormat="1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vertical="top" wrapText="1"/>
    </xf>
    <xf numFmtId="3" fontId="38" fillId="0" borderId="0" xfId="0" applyNumberFormat="1" applyFont="1" applyFill="1" applyAlignment="1"/>
    <xf numFmtId="3" fontId="55" fillId="0" borderId="0" xfId="36" applyNumberFormat="1" applyFont="1" applyFill="1" applyBorder="1" applyAlignment="1" applyProtection="1">
      <alignment wrapText="1"/>
    </xf>
    <xf numFmtId="3" fontId="38" fillId="0" borderId="0" xfId="36" applyNumberFormat="1" applyFont="1" applyFill="1" applyBorder="1" applyAlignment="1">
      <alignment vertical="top" wrapText="1"/>
    </xf>
    <xf numFmtId="3" fontId="49" fillId="0" borderId="0" xfId="37" quotePrefix="1" applyNumberFormat="1" applyFont="1" applyFill="1" applyBorder="1" applyAlignment="1">
      <alignment vertical="top"/>
    </xf>
    <xf numFmtId="3" fontId="38" fillId="0" borderId="0" xfId="36" applyNumberFormat="1" applyFont="1" applyFill="1" applyAlignment="1">
      <alignment vertical="top" wrapText="1"/>
    </xf>
    <xf numFmtId="3" fontId="38" fillId="0" borderId="0" xfId="36" applyNumberFormat="1" applyFont="1" applyFill="1" applyAlignment="1">
      <alignment vertical="top"/>
    </xf>
    <xf numFmtId="3" fontId="57" fillId="0" borderId="0" xfId="43" applyNumberFormat="1" applyFont="1" applyFill="1" applyBorder="1" applyAlignment="1">
      <alignment wrapText="1"/>
    </xf>
    <xf numFmtId="3" fontId="44" fillId="0" borderId="0" xfId="36" applyNumberFormat="1" applyFont="1" applyFill="1" applyBorder="1" applyAlignment="1">
      <alignment vertical="top"/>
    </xf>
    <xf numFmtId="3" fontId="40" fillId="0" borderId="0" xfId="43" applyNumberFormat="1" applyFont="1" applyFill="1" applyAlignment="1">
      <alignment vertical="top"/>
    </xf>
    <xf numFmtId="0" fontId="57" fillId="0" borderId="0" xfId="0" applyFont="1" applyBorder="1" applyAlignment="1">
      <alignment wrapText="1"/>
    </xf>
    <xf numFmtId="0" fontId="57" fillId="0" borderId="0" xfId="148" applyFont="1" applyBorder="1" applyAlignment="1">
      <alignment wrapText="1"/>
    </xf>
    <xf numFmtId="0" fontId="19" fillId="0" borderId="0" xfId="43" applyFont="1" applyFill="1" applyBorder="1" applyAlignment="1" applyProtection="1">
      <alignment horizontal="left" vertical="top" indent="4"/>
      <protection locked="0"/>
    </xf>
    <xf numFmtId="0" fontId="41" fillId="0" borderId="0" xfId="0" applyFont="1" applyFill="1"/>
    <xf numFmtId="3" fontId="55" fillId="0" borderId="0" xfId="37" applyNumberFormat="1" applyFont="1" applyFill="1" applyBorder="1" applyAlignment="1">
      <alignment wrapText="1"/>
    </xf>
    <xf numFmtId="0" fontId="57" fillId="0" borderId="0" xfId="151" applyFont="1" applyFill="1" applyBorder="1" applyAlignment="1">
      <alignment horizontal="left"/>
    </xf>
    <xf numFmtId="0" fontId="19" fillId="0" borderId="10" xfId="153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/>
    <xf numFmtId="3" fontId="19" fillId="0" borderId="0" xfId="43" applyNumberFormat="1" applyFont="1" applyFill="1" applyAlignment="1">
      <alignment vertical="top" wrapText="1"/>
    </xf>
    <xf numFmtId="3" fontId="55" fillId="0" borderId="0" xfId="0" applyNumberFormat="1" applyFont="1" applyFill="1" applyBorder="1"/>
    <xf numFmtId="3" fontId="51" fillId="0" borderId="0" xfId="148" applyNumberFormat="1" applyFont="1" applyFill="1" applyBorder="1" applyAlignment="1">
      <alignment vertical="top"/>
    </xf>
    <xf numFmtId="3" fontId="52" fillId="0" borderId="0" xfId="148" applyNumberFormat="1" applyFont="1" applyFill="1" applyBorder="1" applyAlignment="1">
      <alignment vertical="top" wrapText="1"/>
    </xf>
    <xf numFmtId="3" fontId="57" fillId="0" borderId="0" xfId="50" applyNumberFormat="1" applyFont="1" applyBorder="1" applyAlignment="1">
      <alignment vertical="top" wrapText="1"/>
    </xf>
    <xf numFmtId="3" fontId="57" fillId="0" borderId="0" xfId="0" applyNumberFormat="1" applyFont="1" applyFill="1" applyBorder="1" applyAlignment="1">
      <alignment wrapText="1"/>
    </xf>
    <xf numFmtId="3" fontId="57" fillId="0" borderId="0" xfId="0" applyNumberFormat="1" applyFont="1" applyBorder="1" applyAlignment="1">
      <alignment wrapText="1"/>
    </xf>
    <xf numFmtId="3" fontId="33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 applyProtection="1">
      <alignment vertical="top" wrapText="1"/>
      <protection locked="0"/>
    </xf>
    <xf numFmtId="3" fontId="57" fillId="0" borderId="0" xfId="0" applyNumberFormat="1" applyFont="1" applyFill="1" applyBorder="1" applyAlignment="1" applyProtection="1">
      <alignment vertical="top" wrapText="1"/>
      <protection locked="0"/>
    </xf>
    <xf numFmtId="3" fontId="19" fillId="0" borderId="0" xfId="151" applyNumberFormat="1" applyFont="1" applyFill="1" applyBorder="1" applyAlignment="1" applyProtection="1">
      <alignment vertical="top" wrapText="1"/>
      <protection locked="0"/>
    </xf>
    <xf numFmtId="3" fontId="57" fillId="0" borderId="0" xfId="151" applyNumberFormat="1" applyFont="1" applyFill="1" applyBorder="1" applyAlignment="1"/>
    <xf numFmtId="3" fontId="19" fillId="0" borderId="0" xfId="43" applyNumberFormat="1" applyFont="1" applyFill="1" applyBorder="1" applyAlignment="1" applyProtection="1">
      <alignment vertical="top"/>
      <protection locked="0"/>
    </xf>
    <xf numFmtId="0" fontId="19" fillId="0" borderId="0" xfId="0" applyFont="1" applyBorder="1"/>
    <xf numFmtId="0" fontId="33" fillId="0" borderId="0" xfId="0" applyFont="1" applyBorder="1"/>
    <xf numFmtId="3" fontId="87" fillId="0" borderId="0" xfId="0" applyNumberFormat="1" applyFont="1" applyFill="1" applyAlignment="1"/>
    <xf numFmtId="3" fontId="87" fillId="0" borderId="0" xfId="36" applyNumberFormat="1" applyFont="1" applyFill="1" applyBorder="1" applyAlignment="1" applyProtection="1">
      <alignment vertical="top" wrapText="1"/>
    </xf>
    <xf numFmtId="3" fontId="87" fillId="0" borderId="0" xfId="36" applyNumberFormat="1" applyFont="1" applyFill="1" applyBorder="1" applyAlignment="1" applyProtection="1">
      <alignment vertical="top"/>
    </xf>
    <xf numFmtId="3" fontId="87" fillId="0" borderId="0" xfId="37" quotePrefix="1" applyNumberFormat="1" applyFont="1" applyFill="1" applyBorder="1" applyAlignment="1">
      <alignment vertical="top" wrapText="1"/>
    </xf>
    <xf numFmtId="0" fontId="19" fillId="0" borderId="0" xfId="36" applyNumberFormat="1" applyFont="1" applyFill="1" applyBorder="1" applyAlignment="1" applyProtection="1">
      <alignment horizontal="left" vertical="top" indent="3"/>
    </xf>
    <xf numFmtId="164" fontId="89" fillId="0" borderId="11" xfId="87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top"/>
    </xf>
    <xf numFmtId="0" fontId="49" fillId="0" borderId="0" xfId="0" applyFont="1" applyFill="1"/>
    <xf numFmtId="0" fontId="49" fillId="29" borderId="0" xfId="36" applyFont="1" applyFill="1" applyBorder="1" applyAlignment="1" applyProtection="1">
      <alignment horizontal="right" vertical="top"/>
    </xf>
    <xf numFmtId="3" fontId="40" fillId="0" borderId="0" xfId="0" applyNumberFormat="1" applyFont="1" applyBorder="1"/>
    <xf numFmtId="0" fontId="19" fillId="0" borderId="0" xfId="43"/>
    <xf numFmtId="164" fontId="91" fillId="0" borderId="11" xfId="87" applyFont="1" applyFill="1" applyBorder="1" applyAlignment="1">
      <alignment horizontal="right" vertical="top" wrapText="1"/>
    </xf>
    <xf numFmtId="0" fontId="19" fillId="0" borderId="0" xfId="157" applyFont="1" applyAlignment="1">
      <alignment horizontal="left"/>
    </xf>
    <xf numFmtId="0" fontId="19" fillId="0" borderId="0" xfId="151" applyFont="1"/>
    <xf numFmtId="3" fontId="19" fillId="0" borderId="0" xfId="148" applyNumberFormat="1" applyFont="1" applyFill="1" applyBorder="1" applyAlignment="1">
      <alignment vertical="top"/>
    </xf>
    <xf numFmtId="3" fontId="41" fillId="0" borderId="0" xfId="35" applyNumberFormat="1" applyFont="1" applyFill="1" applyBorder="1" applyAlignment="1">
      <alignment horizontal="right" vertical="top" wrapText="1"/>
    </xf>
    <xf numFmtId="2" fontId="41" fillId="0" borderId="0" xfId="0" applyNumberFormat="1" applyFont="1" applyFill="1" applyBorder="1" applyAlignment="1">
      <alignment horizontal="left" vertical="top" indent="2"/>
    </xf>
    <xf numFmtId="3" fontId="51" fillId="0" borderId="0" xfId="0" applyNumberFormat="1" applyFont="1" applyFill="1" applyBorder="1" applyAlignment="1">
      <alignment vertical="top"/>
    </xf>
    <xf numFmtId="3" fontId="41" fillId="0" borderId="0" xfId="0" applyNumberFormat="1" applyFont="1" applyFill="1" applyBorder="1" applyAlignment="1">
      <alignment vertical="top"/>
    </xf>
    <xf numFmtId="3" fontId="57" fillId="0" borderId="0" xfId="0" applyNumberFormat="1" applyFont="1" applyFill="1" applyBorder="1" applyAlignment="1"/>
    <xf numFmtId="3" fontId="97" fillId="0" borderId="0" xfId="36" applyNumberFormat="1" applyFont="1" applyFill="1" applyBorder="1" applyAlignment="1" applyProtection="1">
      <alignment vertical="top"/>
    </xf>
    <xf numFmtId="3" fontId="0" fillId="0" borderId="0" xfId="0" applyNumberFormat="1" applyAlignment="1">
      <alignment horizontal="right"/>
    </xf>
    <xf numFmtId="0" fontId="57" fillId="0" borderId="0" xfId="0" applyFont="1" applyFill="1" applyBorder="1" applyAlignment="1">
      <alignment horizontal="left" wrapText="1" indent="4"/>
    </xf>
    <xf numFmtId="0" fontId="57" fillId="0" borderId="0" xfId="0" applyFont="1" applyFill="1" applyBorder="1" applyAlignment="1"/>
    <xf numFmtId="0" fontId="57" fillId="0" borderId="0" xfId="0" applyFont="1" applyBorder="1" applyAlignment="1">
      <alignment horizontal="left"/>
    </xf>
    <xf numFmtId="3" fontId="41" fillId="29" borderId="0" xfId="36" applyNumberFormat="1" applyFont="1" applyFill="1" applyBorder="1" applyAlignment="1" applyProtection="1">
      <alignment vertical="top"/>
    </xf>
    <xf numFmtId="3" fontId="82" fillId="0" borderId="0" xfId="36" applyNumberFormat="1" applyFont="1" applyFill="1" applyBorder="1" applyAlignment="1" applyProtection="1">
      <alignment vertical="top" wrapText="1"/>
    </xf>
    <xf numFmtId="3" fontId="19" fillId="0" borderId="0" xfId="0" applyNumberFormat="1" applyFont="1" applyAlignment="1"/>
    <xf numFmtId="3" fontId="44" fillId="0" borderId="0" xfId="151" applyNumberFormat="1" applyFont="1" applyFill="1" applyAlignment="1">
      <alignment vertical="top"/>
    </xf>
    <xf numFmtId="3" fontId="40" fillId="0" borderId="0" xfId="151" applyNumberFormat="1" applyFont="1" applyFill="1" applyAlignment="1">
      <alignment vertical="top"/>
    </xf>
    <xf numFmtId="3" fontId="40" fillId="0" borderId="0" xfId="151" applyNumberFormat="1" applyFont="1" applyFill="1" applyAlignment="1">
      <alignment vertical="top" wrapText="1"/>
    </xf>
    <xf numFmtId="3" fontId="38" fillId="0" borderId="0" xfId="0" applyNumberFormat="1" applyFont="1" applyFill="1" applyAlignment="1">
      <alignment vertical="top" wrapText="1"/>
    </xf>
    <xf numFmtId="3" fontId="19" fillId="0" borderId="0" xfId="36" applyNumberFormat="1" applyFont="1" applyFill="1" applyBorder="1" applyAlignment="1">
      <alignment vertical="top"/>
    </xf>
    <xf numFmtId="3" fontId="49" fillId="0" borderId="0" xfId="0" quotePrefix="1" applyNumberFormat="1" applyFont="1" applyFill="1" applyAlignment="1">
      <alignment vertical="top" wrapText="1"/>
    </xf>
    <xf numFmtId="0" fontId="55" fillId="0" borderId="0" xfId="36" applyNumberFormat="1" applyFont="1" applyFill="1" applyBorder="1" applyAlignment="1" applyProtection="1">
      <alignment horizontal="left" vertical="top" indent="5"/>
    </xf>
    <xf numFmtId="3" fontId="19" fillId="0" borderId="0" xfId="35" applyNumberFormat="1" applyFont="1" applyFill="1" applyBorder="1" applyAlignment="1" applyProtection="1">
      <alignment vertical="top" wrapText="1"/>
    </xf>
    <xf numFmtId="3" fontId="44" fillId="0" borderId="0" xfId="43" applyNumberFormat="1" applyFont="1" applyFill="1" applyAlignment="1">
      <alignment vertical="top" wrapText="1"/>
    </xf>
    <xf numFmtId="3" fontId="40" fillId="0" borderId="0" xfId="43" applyNumberFormat="1" applyFont="1" applyFill="1" applyAlignment="1">
      <alignment vertical="top" wrapText="1"/>
    </xf>
    <xf numFmtId="3" fontId="82" fillId="0" borderId="0" xfId="31" applyNumberFormat="1" applyFont="1" applyFill="1" applyBorder="1" applyAlignment="1" applyProtection="1">
      <alignment vertical="top" wrapText="1"/>
    </xf>
    <xf numFmtId="0" fontId="92" fillId="0" borderId="0" xfId="151" applyFont="1"/>
    <xf numFmtId="0" fontId="44" fillId="0" borderId="0" xfId="43" applyFont="1"/>
    <xf numFmtId="0" fontId="59" fillId="0" borderId="0" xfId="43" applyFont="1" applyAlignment="1">
      <alignment horizontal="center"/>
    </xf>
    <xf numFmtId="0" fontId="19" fillId="0" borderId="0" xfId="43" applyFont="1" applyAlignment="1">
      <alignment wrapText="1"/>
    </xf>
    <xf numFmtId="0" fontId="57" fillId="0" borderId="0" xfId="50" applyFont="1" applyFill="1" applyBorder="1" applyAlignment="1">
      <alignment vertical="top" wrapText="1"/>
    </xf>
    <xf numFmtId="3" fontId="57" fillId="0" borderId="0" xfId="50" applyNumberFormat="1" applyFont="1" applyFill="1" applyBorder="1" applyAlignment="1">
      <alignment vertical="top" wrapText="1"/>
    </xf>
    <xf numFmtId="0" fontId="19" fillId="0" borderId="0" xfId="148" applyAlignment="1">
      <alignment wrapText="1"/>
    </xf>
    <xf numFmtId="0" fontId="19" fillId="0" borderId="0" xfId="148"/>
    <xf numFmtId="0" fontId="98" fillId="0" borderId="14" xfId="151" applyFont="1" applyBorder="1"/>
    <xf numFmtId="0" fontId="94" fillId="0" borderId="10" xfId="151" applyFont="1" applyFill="1" applyBorder="1" applyAlignment="1" applyProtection="1">
      <alignment horizontal="left" vertical="top" wrapText="1"/>
      <protection locked="0"/>
    </xf>
    <xf numFmtId="0" fontId="94" fillId="0" borderId="10" xfId="151" applyFont="1" applyFill="1" applyBorder="1" applyAlignment="1" applyProtection="1">
      <alignment horizontal="right" vertical="top" wrapText="1"/>
      <protection locked="0"/>
    </xf>
    <xf numFmtId="14" fontId="95" fillId="0" borderId="10" xfId="151" applyNumberFormat="1" applyFont="1" applyFill="1" applyBorder="1" applyAlignment="1" applyProtection="1">
      <alignment horizontal="right" vertical="top" wrapText="1"/>
      <protection locked="0"/>
    </xf>
    <xf numFmtId="1" fontId="94" fillId="0" borderId="1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0" applyNumberFormat="1" applyFont="1" applyBorder="1"/>
    <xf numFmtId="3" fontId="57" fillId="0" borderId="0" xfId="0" applyNumberFormat="1" applyFont="1" applyBorder="1" applyAlignment="1">
      <alignment vertical="top"/>
    </xf>
    <xf numFmtId="3" fontId="84" fillId="29" borderId="0" xfId="36" applyNumberFormat="1" applyFont="1" applyFill="1" applyBorder="1" applyAlignment="1" applyProtection="1">
      <alignment vertical="top"/>
    </xf>
    <xf numFmtId="0" fontId="50" fillId="0" borderId="0" xfId="156" applyFont="1" applyAlignment="1">
      <alignment horizontal="left" wrapText="1"/>
    </xf>
    <xf numFmtId="0" fontId="19" fillId="0" borderId="0" xfId="157" applyFont="1" applyFill="1"/>
    <xf numFmtId="0" fontId="50" fillId="0" borderId="0" xfId="148" applyFont="1" applyAlignment="1">
      <alignment horizontal="right"/>
    </xf>
    <xf numFmtId="0" fontId="40" fillId="0" borderId="0" xfId="157" applyFont="1" applyBorder="1" applyAlignment="1">
      <alignment horizontal="right"/>
    </xf>
    <xf numFmtId="0" fontId="50" fillId="0" borderId="0" xfId="156" applyFont="1" applyFill="1" applyAlignment="1"/>
    <xf numFmtId="0" fontId="19" fillId="0" borderId="0" xfId="156" applyFont="1" applyFill="1"/>
    <xf numFmtId="0" fontId="50" fillId="0" borderId="0" xfId="156" applyFont="1" applyFill="1" applyAlignment="1">
      <alignment horizontal="center"/>
    </xf>
    <xf numFmtId="0" fontId="51" fillId="0" borderId="0" xfId="156" applyFont="1" applyBorder="1" applyAlignment="1">
      <alignment horizontal="right"/>
    </xf>
    <xf numFmtId="0" fontId="46" fillId="0" borderId="33" xfId="148" applyFont="1" applyBorder="1" applyAlignment="1">
      <alignment vertical="top"/>
    </xf>
    <xf numFmtId="0" fontId="40" fillId="0" borderId="33" xfId="148" applyFont="1" applyBorder="1" applyAlignment="1">
      <alignment horizontal="center" vertical="top" wrapText="1"/>
    </xf>
    <xf numFmtId="0" fontId="85" fillId="0" borderId="33" xfId="148" applyFont="1" applyFill="1" applyBorder="1" applyAlignment="1">
      <alignment horizontal="center" vertical="top" wrapText="1"/>
    </xf>
    <xf numFmtId="0" fontId="19" fillId="0" borderId="33" xfId="148" applyFont="1" applyBorder="1"/>
    <xf numFmtId="3" fontId="19" fillId="0" borderId="33" xfId="157" applyNumberFormat="1" applyFont="1" applyBorder="1" applyAlignment="1">
      <alignment horizontal="right" vertical="top" wrapText="1"/>
    </xf>
    <xf numFmtId="0" fontId="19" fillId="0" borderId="33" xfId="148" applyBorder="1"/>
    <xf numFmtId="0" fontId="19" fillId="0" borderId="33" xfId="148" applyBorder="1" applyAlignment="1">
      <alignment horizontal="left" wrapText="1" indent="2"/>
    </xf>
    <xf numFmtId="0" fontId="19" fillId="0" borderId="33" xfId="148" applyBorder="1" applyAlignment="1">
      <alignment horizontal="left" wrapText="1" indent="4"/>
    </xf>
    <xf numFmtId="0" fontId="19" fillId="0" borderId="33" xfId="148" applyBorder="1" applyAlignment="1">
      <alignment horizontal="left" indent="4"/>
    </xf>
    <xf numFmtId="0" fontId="19" fillId="0" borderId="33" xfId="148" applyBorder="1" applyAlignment="1">
      <alignment horizontal="left" indent="1"/>
    </xf>
    <xf numFmtId="0" fontId="19" fillId="0" borderId="33" xfId="156" applyFont="1" applyFill="1" applyBorder="1"/>
    <xf numFmtId="0" fontId="19" fillId="0" borderId="0" xfId="148" applyFont="1" applyBorder="1"/>
    <xf numFmtId="0" fontId="40" fillId="0" borderId="0" xfId="157" applyFont="1" applyBorder="1" applyAlignment="1">
      <alignment horizontal="center" vertical="top" wrapText="1"/>
    </xf>
    <xf numFmtId="0" fontId="40" fillId="0" borderId="0" xfId="156" applyFont="1" applyBorder="1" applyAlignment="1">
      <alignment horizontal="left"/>
    </xf>
    <xf numFmtId="0" fontId="19" fillId="0" borderId="0" xfId="157" applyFont="1" applyBorder="1"/>
    <xf numFmtId="0" fontId="19" fillId="0" borderId="0" xfId="157" applyFont="1"/>
    <xf numFmtId="0" fontId="38" fillId="0" borderId="0" xfId="157" applyFont="1" applyAlignment="1">
      <alignment vertical="top" wrapText="1"/>
    </xf>
    <xf numFmtId="0" fontId="19" fillId="0" borderId="0" xfId="148" applyFill="1"/>
    <xf numFmtId="0" fontId="19" fillId="0" borderId="0" xfId="156" applyFont="1"/>
    <xf numFmtId="0" fontId="50" fillId="0" borderId="0" xfId="0" applyFont="1" applyAlignment="1">
      <alignment horizontal="right"/>
    </xf>
    <xf numFmtId="164" fontId="89" fillId="0" borderId="33" xfId="87" applyFont="1" applyFill="1" applyBorder="1" applyAlignment="1">
      <alignment horizontal="center" vertical="top" wrapText="1"/>
    </xf>
    <xf numFmtId="164" fontId="89" fillId="0" borderId="33" xfId="87" applyFont="1" applyFill="1" applyBorder="1" applyAlignment="1">
      <alignment horizontal="right" vertical="top" wrapText="1"/>
    </xf>
    <xf numFmtId="9" fontId="89" fillId="30" borderId="33" xfId="46" applyFont="1" applyFill="1" applyBorder="1" applyAlignment="1">
      <alignment horizontal="center" vertical="top" wrapText="1"/>
    </xf>
    <xf numFmtId="3" fontId="19" fillId="0" borderId="0" xfId="0" applyNumberFormat="1" applyFont="1" applyBorder="1"/>
    <xf numFmtId="9" fontId="40" fillId="0" borderId="0" xfId="150" applyFont="1" applyBorder="1"/>
    <xf numFmtId="9" fontId="19" fillId="0" borderId="0" xfId="150" applyFont="1" applyBorder="1"/>
    <xf numFmtId="9" fontId="19" fillId="0" borderId="0" xfId="150" applyFont="1" applyFill="1" applyBorder="1" applyAlignment="1"/>
    <xf numFmtId="9" fontId="41" fillId="0" borderId="0" xfId="150" applyFont="1" applyFill="1" applyBorder="1" applyAlignment="1">
      <alignment vertical="top"/>
    </xf>
    <xf numFmtId="9" fontId="41" fillId="0" borderId="0" xfId="150" applyFont="1" applyFill="1" applyBorder="1" applyAlignment="1">
      <alignment horizontal="right" vertical="top" wrapText="1"/>
    </xf>
    <xf numFmtId="9" fontId="40" fillId="0" borderId="0" xfId="150" applyFont="1" applyFill="1" applyBorder="1" applyAlignment="1"/>
    <xf numFmtId="9" fontId="19" fillId="0" borderId="0" xfId="150" applyFont="1" applyFill="1" applyBorder="1" applyAlignment="1">
      <alignment vertical="top"/>
    </xf>
    <xf numFmtId="9" fontId="19" fillId="0" borderId="0" xfId="46" applyFont="1" applyBorder="1" applyAlignment="1">
      <alignment horizontal="right"/>
    </xf>
    <xf numFmtId="9" fontId="89" fillId="0" borderId="33" xfId="46" applyFont="1" applyFill="1" applyBorder="1" applyAlignment="1">
      <alignment horizontal="right" vertical="top" wrapText="1"/>
    </xf>
    <xf numFmtId="9" fontId="50" fillId="0" borderId="0" xfId="150" applyFont="1" applyFill="1" applyBorder="1" applyAlignment="1">
      <alignment vertical="top"/>
    </xf>
    <xf numFmtId="9" fontId="51" fillId="0" borderId="0" xfId="150" applyFont="1" applyFill="1" applyBorder="1" applyAlignment="1">
      <alignment vertical="top"/>
    </xf>
    <xf numFmtId="9" fontId="52" fillId="0" borderId="0" xfId="150" applyFont="1" applyFill="1" applyBorder="1" applyAlignment="1">
      <alignment vertical="top"/>
    </xf>
    <xf numFmtId="9" fontId="52" fillId="0" borderId="0" xfId="150" applyFont="1" applyFill="1" applyBorder="1" applyAlignment="1">
      <alignment vertical="top" wrapText="1"/>
    </xf>
    <xf numFmtId="9" fontId="63" fillId="0" borderId="0" xfId="150" applyFont="1" applyFill="1" applyBorder="1" applyAlignment="1">
      <alignment vertical="top"/>
    </xf>
    <xf numFmtId="9" fontId="19" fillId="0" borderId="0" xfId="150" applyFont="1" applyFill="1" applyAlignment="1">
      <alignment vertical="top"/>
    </xf>
    <xf numFmtId="9" fontId="19" fillId="0" borderId="0" xfId="150" applyFont="1" applyFill="1" applyBorder="1" applyAlignment="1">
      <alignment vertical="top" wrapText="1"/>
    </xf>
    <xf numFmtId="0" fontId="50" fillId="0" borderId="0" xfId="151" applyFont="1" applyAlignment="1">
      <alignment horizontal="right"/>
    </xf>
    <xf numFmtId="0" fontId="92" fillId="0" borderId="0" xfId="151" applyFont="1" applyAlignment="1"/>
    <xf numFmtId="0" fontId="19" fillId="0" borderId="33" xfId="151" applyFont="1" applyBorder="1" applyAlignment="1">
      <alignment horizontal="center" vertical="top" wrapText="1"/>
    </xf>
    <xf numFmtId="0" fontId="19" fillId="0" borderId="33" xfId="151" applyFont="1" applyBorder="1" applyAlignment="1">
      <alignment horizontal="center" vertical="top"/>
    </xf>
    <xf numFmtId="0" fontId="19" fillId="0" borderId="31" xfId="151" applyFont="1" applyBorder="1" applyAlignment="1">
      <alignment horizontal="center" vertical="top" wrapText="1"/>
    </xf>
    <xf numFmtId="0" fontId="94" fillId="0" borderId="31" xfId="151" applyFont="1" applyFill="1" applyBorder="1" applyAlignment="1" applyProtection="1">
      <alignment horizontal="right" vertical="top" wrapText="1"/>
      <protection locked="0"/>
    </xf>
    <xf numFmtId="0" fontId="98" fillId="0" borderId="33" xfId="151" applyFont="1" applyBorder="1"/>
    <xf numFmtId="0" fontId="92" fillId="0" borderId="33" xfId="151" applyFont="1" applyBorder="1"/>
    <xf numFmtId="0" fontId="102" fillId="0" borderId="33" xfId="151" applyFont="1" applyBorder="1"/>
    <xf numFmtId="0" fontId="92" fillId="0" borderId="33" xfId="151" applyFont="1" applyBorder="1" applyAlignment="1">
      <alignment horizontal="center"/>
    </xf>
    <xf numFmtId="1" fontId="102" fillId="0" borderId="33" xfId="151" applyNumberFormat="1" applyFont="1" applyBorder="1"/>
    <xf numFmtId="0" fontId="99" fillId="0" borderId="0" xfId="151" applyFont="1" applyAlignment="1">
      <alignment horizontal="left"/>
    </xf>
    <xf numFmtId="0" fontId="99" fillId="0" borderId="0" xfId="151" applyFont="1"/>
    <xf numFmtId="0" fontId="57" fillId="0" borderId="0" xfId="0" applyFont="1" applyFill="1" applyBorder="1"/>
    <xf numFmtId="0" fontId="19" fillId="0" borderId="0" xfId="148" applyFont="1" applyBorder="1" applyAlignment="1">
      <alignment horizontal="right"/>
    </xf>
    <xf numFmtId="3" fontId="38" fillId="0" borderId="0" xfId="0" applyNumberFormat="1" applyFont="1" applyFill="1" applyBorder="1" applyAlignment="1">
      <alignment vertical="top"/>
    </xf>
    <xf numFmtId="9" fontId="40" fillId="0" borderId="0" xfId="150" applyFont="1" applyBorder="1" applyAlignment="1"/>
    <xf numFmtId="9" fontId="0" fillId="0" borderId="0" xfId="150" applyFont="1" applyAlignment="1">
      <alignment horizontal="right"/>
    </xf>
    <xf numFmtId="9" fontId="19" fillId="0" borderId="0" xfId="150" applyFont="1" applyBorder="1" applyAlignment="1"/>
    <xf numFmtId="9" fontId="57" fillId="0" borderId="0" xfId="150" applyFont="1" applyBorder="1" applyAlignment="1"/>
    <xf numFmtId="9" fontId="57" fillId="0" borderId="0" xfId="150" applyFont="1" applyBorder="1" applyAlignment="1">
      <alignment wrapText="1"/>
    </xf>
    <xf numFmtId="9" fontId="57" fillId="0" borderId="0" xfId="150" applyFont="1" applyFill="1" applyBorder="1" applyAlignment="1">
      <alignment wrapText="1"/>
    </xf>
    <xf numFmtId="9" fontId="33" fillId="0" borderId="0" xfId="150" applyFont="1" applyFill="1" applyBorder="1" applyAlignment="1"/>
    <xf numFmtId="9" fontId="48" fillId="0" borderId="0" xfId="150" applyFont="1" applyFill="1" applyBorder="1" applyAlignment="1"/>
    <xf numFmtId="9" fontId="19" fillId="0" borderId="0" xfId="150" applyFont="1" applyFill="1" applyBorder="1" applyAlignment="1">
      <alignment wrapText="1"/>
    </xf>
    <xf numFmtId="9" fontId="19" fillId="0" borderId="0" xfId="150" applyFont="1" applyFill="1" applyBorder="1" applyAlignment="1" applyProtection="1">
      <alignment vertical="top" wrapText="1"/>
      <protection locked="0"/>
    </xf>
    <xf numFmtId="9" fontId="57" fillId="0" borderId="0" xfId="150" applyFont="1" applyBorder="1" applyAlignment="1">
      <alignment vertical="top" wrapText="1"/>
    </xf>
    <xf numFmtId="9" fontId="57" fillId="0" borderId="0" xfId="150" applyFont="1" applyFill="1" applyBorder="1" applyAlignment="1" applyProtection="1">
      <alignment vertical="top" wrapText="1"/>
      <protection locked="0"/>
    </xf>
    <xf numFmtId="9" fontId="0" fillId="0" borderId="0" xfId="150" applyFont="1" applyBorder="1"/>
    <xf numFmtId="9" fontId="57" fillId="0" borderId="0" xfId="150" applyFont="1" applyBorder="1" applyAlignment="1">
      <alignment vertical="top"/>
    </xf>
    <xf numFmtId="9" fontId="57" fillId="0" borderId="0" xfId="150" applyFont="1" applyBorder="1"/>
    <xf numFmtId="9" fontId="0" fillId="0" borderId="0" xfId="150" applyFont="1" applyFill="1" applyBorder="1"/>
    <xf numFmtId="9" fontId="57" fillId="0" borderId="0" xfId="150" applyFont="1" applyFill="1" applyBorder="1" applyAlignment="1"/>
    <xf numFmtId="9" fontId="57" fillId="0" borderId="0" xfId="150" applyFont="1" applyFill="1" applyBorder="1" applyAlignment="1">
      <alignment vertical="top" wrapText="1"/>
    </xf>
    <xf numFmtId="9" fontId="19" fillId="0" borderId="0" xfId="150" applyFont="1" applyFill="1" applyBorder="1" applyAlignment="1" applyProtection="1">
      <alignment vertical="top"/>
      <protection locked="0"/>
    </xf>
    <xf numFmtId="9" fontId="38" fillId="0" borderId="0" xfId="150" applyFont="1" applyFill="1" applyBorder="1" applyAlignment="1"/>
    <xf numFmtId="9" fontId="38" fillId="0" borderId="0" xfId="150" applyFont="1" applyFill="1" applyBorder="1" applyAlignment="1">
      <alignment vertical="top"/>
    </xf>
    <xf numFmtId="0" fontId="40" fillId="0" borderId="0" xfId="0" applyFont="1" applyFill="1" applyBorder="1" applyAlignment="1">
      <alignment horizontal="right"/>
    </xf>
    <xf numFmtId="0" fontId="39" fillId="0" borderId="0" xfId="43" applyFont="1" applyAlignment="1">
      <alignment horizontal="left"/>
    </xf>
    <xf numFmtId="0" fontId="50" fillId="0" borderId="0" xfId="43" applyFont="1" applyAlignment="1">
      <alignment horizontal="left"/>
    </xf>
    <xf numFmtId="0" fontId="51" fillId="0" borderId="0" xfId="43" applyFont="1"/>
    <xf numFmtId="0" fontId="19" fillId="0" borderId="0" xfId="43" applyAlignment="1">
      <alignment horizontal="right"/>
    </xf>
    <xf numFmtId="0" fontId="50" fillId="0" borderId="0" xfId="43" applyFont="1" applyAlignment="1">
      <alignment horizontal="right"/>
    </xf>
    <xf numFmtId="0" fontId="51" fillId="0" borderId="0" xfId="43" applyFont="1" applyAlignment="1"/>
    <xf numFmtId="0" fontId="103" fillId="0" borderId="0" xfId="43" applyFont="1" applyAlignment="1"/>
    <xf numFmtId="0" fontId="50" fillId="0" borderId="0" xfId="43" applyFont="1" applyAlignment="1"/>
    <xf numFmtId="0" fontId="51" fillId="0" borderId="0" xfId="43" applyFont="1" applyBorder="1"/>
    <xf numFmtId="0" fontId="51" fillId="0" borderId="0" xfId="43" applyFont="1" applyBorder="1" applyAlignment="1"/>
    <xf numFmtId="0" fontId="50" fillId="0" borderId="0" xfId="43" applyFont="1" applyBorder="1" applyAlignment="1">
      <alignment horizontal="right"/>
    </xf>
    <xf numFmtId="0" fontId="19" fillId="0" borderId="0" xfId="43" applyBorder="1" applyAlignment="1">
      <alignment horizontal="right"/>
    </xf>
    <xf numFmtId="0" fontId="104" fillId="0" borderId="21" xfId="43" applyFont="1" applyBorder="1" applyAlignment="1">
      <alignment horizontal="center" vertical="top" wrapText="1"/>
    </xf>
    <xf numFmtId="0" fontId="104" fillId="0" borderId="18" xfId="43" applyFont="1" applyBorder="1" applyAlignment="1">
      <alignment horizontal="center" vertical="top" wrapText="1"/>
    </xf>
    <xf numFmtId="0" fontId="104" fillId="0" borderId="41" xfId="43" applyFont="1" applyBorder="1" applyAlignment="1">
      <alignment horizontal="center" vertical="top" wrapText="1"/>
    </xf>
    <xf numFmtId="0" fontId="93" fillId="0" borderId="43" xfId="43" applyFont="1" applyBorder="1" applyAlignment="1">
      <alignment horizontal="center" vertical="top" wrapText="1"/>
    </xf>
    <xf numFmtId="0" fontId="88" fillId="0" borderId="16" xfId="43" applyFont="1" applyBorder="1" applyAlignment="1">
      <alignment horizontal="center" wrapText="1"/>
    </xf>
    <xf numFmtId="0" fontId="56" fillId="0" borderId="0" xfId="43" applyFont="1"/>
    <xf numFmtId="0" fontId="56" fillId="0" borderId="22" xfId="43" applyFont="1" applyBorder="1" applyAlignment="1"/>
    <xf numFmtId="0" fontId="56" fillId="0" borderId="19" xfId="43" applyFont="1" applyBorder="1" applyAlignment="1">
      <alignment wrapText="1"/>
    </xf>
    <xf numFmtId="0" fontId="56" fillId="0" borderId="19" xfId="43" applyFont="1" applyBorder="1" applyAlignment="1">
      <alignment horizontal="center" vertical="top" wrapText="1"/>
    </xf>
    <xf numFmtId="0" fontId="56" fillId="0" borderId="19" xfId="43" applyFont="1" applyBorder="1" applyAlignment="1"/>
    <xf numFmtId="0" fontId="56" fillId="0" borderId="42" xfId="43" applyFont="1" applyBorder="1" applyAlignment="1">
      <alignment vertical="top"/>
    </xf>
    <xf numFmtId="0" fontId="93" fillId="0" borderId="19" xfId="43" applyFont="1" applyBorder="1" applyAlignment="1">
      <alignment horizontal="center" vertical="top"/>
    </xf>
    <xf numFmtId="0" fontId="104" fillId="0" borderId="39" xfId="43" applyFont="1" applyBorder="1" applyAlignment="1">
      <alignment horizontal="center" vertical="top" wrapText="1"/>
    </xf>
    <xf numFmtId="0" fontId="104" fillId="0" borderId="42" xfId="43" applyFont="1" applyBorder="1" applyAlignment="1">
      <alignment horizontal="center" vertical="top" wrapText="1"/>
    </xf>
    <xf numFmtId="0" fontId="104" fillId="0" borderId="12" xfId="43" applyFont="1" applyBorder="1" applyAlignment="1">
      <alignment horizontal="center" vertical="top" wrapText="1"/>
    </xf>
    <xf numFmtId="0" fontId="93" fillId="0" borderId="12" xfId="43" applyFont="1" applyBorder="1" applyAlignment="1">
      <alignment horizontal="center" vertical="top"/>
    </xf>
    <xf numFmtId="0" fontId="93" fillId="0" borderId="13" xfId="43" applyFont="1" applyBorder="1" applyAlignment="1">
      <alignment horizontal="center" vertical="top"/>
    </xf>
    <xf numFmtId="0" fontId="93" fillId="0" borderId="13" xfId="43" applyFont="1" applyBorder="1" applyAlignment="1">
      <alignment horizontal="center" vertical="top" wrapText="1"/>
    </xf>
    <xf numFmtId="0" fontId="104" fillId="0" borderId="20" xfId="43" applyFont="1" applyBorder="1" applyAlignment="1">
      <alignment horizontal="center"/>
    </xf>
    <xf numFmtId="0" fontId="51" fillId="0" borderId="28" xfId="43" applyFont="1" applyBorder="1" applyAlignment="1">
      <alignment horizontal="center" vertical="top" wrapText="1"/>
    </xf>
    <xf numFmtId="0" fontId="51" fillId="0" borderId="31" xfId="43" applyFont="1" applyBorder="1" applyAlignment="1">
      <alignment horizontal="center" wrapText="1"/>
    </xf>
    <xf numFmtId="0" fontId="51" fillId="0" borderId="31" xfId="43" applyFont="1" applyBorder="1" applyAlignment="1">
      <alignment horizontal="center" vertical="top" wrapText="1"/>
    </xf>
    <xf numFmtId="0" fontId="51" fillId="0" borderId="30" xfId="43" applyFont="1" applyBorder="1" applyAlignment="1">
      <alignment horizontal="center" wrapText="1"/>
    </xf>
    <xf numFmtId="0" fontId="51" fillId="0" borderId="29" xfId="43" applyFont="1" applyBorder="1" applyAlignment="1">
      <alignment horizontal="center" wrapText="1"/>
    </xf>
    <xf numFmtId="0" fontId="51" fillId="0" borderId="31" xfId="43" applyFont="1" applyBorder="1" applyAlignment="1">
      <alignment wrapText="1"/>
    </xf>
    <xf numFmtId="0" fontId="51" fillId="0" borderId="27" xfId="43" applyFont="1" applyBorder="1"/>
    <xf numFmtId="0" fontId="51" fillId="0" borderId="31" xfId="43" applyFont="1" applyBorder="1"/>
    <xf numFmtId="0" fontId="51" fillId="0" borderId="30" xfId="43" applyFont="1" applyBorder="1"/>
    <xf numFmtId="0" fontId="51" fillId="0" borderId="29" xfId="43" applyFont="1" applyBorder="1"/>
    <xf numFmtId="0" fontId="51" fillId="0" borderId="19" xfId="43" applyFont="1" applyBorder="1" applyAlignment="1">
      <alignment wrapText="1"/>
    </xf>
    <xf numFmtId="0" fontId="51" fillId="0" borderId="24" xfId="43" applyFont="1" applyBorder="1"/>
    <xf numFmtId="0" fontId="51" fillId="0" borderId="19" xfId="43" applyFont="1" applyBorder="1"/>
    <xf numFmtId="0" fontId="51" fillId="0" borderId="42" xfId="43" applyFont="1" applyBorder="1"/>
    <xf numFmtId="0" fontId="51" fillId="0" borderId="15" xfId="43" applyFont="1" applyBorder="1"/>
    <xf numFmtId="0" fontId="19" fillId="0" borderId="0" xfId="587" applyFont="1" applyAlignment="1">
      <alignment horizontal="left"/>
    </xf>
    <xf numFmtId="0" fontId="52" fillId="0" borderId="0" xfId="43" applyFont="1" applyBorder="1" applyAlignment="1">
      <alignment wrapText="1"/>
    </xf>
    <xf numFmtId="0" fontId="19" fillId="0" borderId="0" xfId="43" applyAlignment="1"/>
    <xf numFmtId="9" fontId="19" fillId="0" borderId="0" xfId="46" applyFont="1" applyFill="1"/>
    <xf numFmtId="9" fontId="40" fillId="0" borderId="0" xfId="150" applyFont="1" applyFill="1" applyBorder="1" applyAlignment="1" applyProtection="1">
      <alignment vertical="top"/>
    </xf>
    <xf numFmtId="9" fontId="41" fillId="0" borderId="0" xfId="150" applyFont="1" applyFill="1" applyBorder="1" applyAlignment="1" applyProtection="1">
      <alignment vertical="top"/>
    </xf>
    <xf numFmtId="9" fontId="40" fillId="0" borderId="0" xfId="150" applyFont="1" applyFill="1" applyBorder="1" applyAlignment="1">
      <alignment vertical="top"/>
    </xf>
    <xf numFmtId="9" fontId="19" fillId="0" borderId="0" xfId="150" applyFont="1" applyFill="1" applyBorder="1" applyAlignment="1" applyProtection="1">
      <alignment vertical="top"/>
    </xf>
    <xf numFmtId="9" fontId="55" fillId="0" borderId="0" xfId="150" applyFont="1" applyFill="1" applyBorder="1" applyAlignment="1" applyProtection="1">
      <alignment vertical="top"/>
    </xf>
    <xf numFmtId="9" fontId="55" fillId="0" borderId="0" xfId="150" applyFont="1" applyFill="1" applyBorder="1" applyAlignment="1" applyProtection="1">
      <alignment vertical="top" wrapText="1"/>
    </xf>
    <xf numFmtId="9" fontId="38" fillId="0" borderId="0" xfId="150" applyFont="1" applyFill="1" applyBorder="1" applyAlignment="1" applyProtection="1">
      <alignment vertical="top"/>
    </xf>
    <xf numFmtId="9" fontId="19" fillId="0" borderId="0" xfId="150" applyFont="1" applyFill="1" applyBorder="1" applyAlignment="1" applyProtection="1">
      <alignment vertical="top" wrapText="1"/>
    </xf>
    <xf numFmtId="9" fontId="40" fillId="0" borderId="0" xfId="150" applyFont="1" applyFill="1" applyAlignment="1">
      <alignment vertical="top"/>
    </xf>
    <xf numFmtId="9" fontId="47" fillId="0" borderId="0" xfId="150" applyFont="1" applyFill="1" applyBorder="1" applyAlignment="1" applyProtection="1">
      <alignment vertical="top"/>
    </xf>
    <xf numFmtId="9" fontId="40" fillId="0" borderId="0" xfId="150" applyFont="1" applyFill="1" applyAlignment="1">
      <alignment vertical="top" wrapText="1"/>
    </xf>
    <xf numFmtId="9" fontId="41" fillId="0" borderId="0" xfId="150" applyFont="1" applyFill="1" applyBorder="1" applyAlignment="1" applyProtection="1"/>
    <xf numFmtId="9" fontId="19" fillId="0" borderId="0" xfId="150" applyFont="1" applyFill="1" applyAlignment="1"/>
    <xf numFmtId="9" fontId="40" fillId="0" borderId="0" xfId="150" applyFont="1" applyFill="1" applyBorder="1" applyAlignment="1" applyProtection="1">
      <alignment vertical="top" wrapText="1"/>
    </xf>
    <xf numFmtId="9" fontId="40" fillId="0" borderId="0" xfId="150" applyFont="1" applyFill="1" applyBorder="1" applyAlignment="1">
      <alignment vertical="top" wrapText="1"/>
    </xf>
    <xf numFmtId="9" fontId="44" fillId="0" borderId="0" xfId="150" applyFont="1" applyFill="1" applyBorder="1" applyAlignment="1">
      <alignment vertical="top"/>
    </xf>
    <xf numFmtId="9" fontId="44" fillId="0" borderId="0" xfId="150" applyFont="1" applyFill="1" applyAlignment="1">
      <alignment vertical="top" wrapText="1"/>
    </xf>
    <xf numFmtId="3" fontId="49" fillId="29" borderId="0" xfId="36" applyNumberFormat="1" applyFont="1" applyFill="1" applyBorder="1" applyAlignment="1" applyProtection="1">
      <alignment vertical="top"/>
    </xf>
    <xf numFmtId="9" fontId="49" fillId="29" borderId="0" xfId="150" applyFont="1" applyFill="1" applyBorder="1" applyAlignment="1" applyProtection="1">
      <alignment vertical="top"/>
    </xf>
    <xf numFmtId="0" fontId="38" fillId="0" borderId="0" xfId="0" applyFont="1" applyBorder="1" applyAlignment="1">
      <alignment wrapText="1"/>
    </xf>
    <xf numFmtId="4" fontId="41" fillId="0" borderId="0" xfId="36" applyNumberFormat="1" applyFont="1" applyFill="1" applyBorder="1" applyAlignment="1" applyProtection="1">
      <alignment vertical="top"/>
    </xf>
    <xf numFmtId="4" fontId="40" fillId="0" borderId="0" xfId="36" applyNumberFormat="1" applyFont="1" applyFill="1" applyBorder="1" applyAlignment="1">
      <alignment vertical="top"/>
    </xf>
    <xf numFmtId="4" fontId="55" fillId="0" borderId="0" xfId="36" applyNumberFormat="1" applyFont="1" applyFill="1" applyBorder="1" applyAlignment="1" applyProtection="1">
      <alignment vertical="top"/>
    </xf>
    <xf numFmtId="4" fontId="40" fillId="0" borderId="0" xfId="36" applyNumberFormat="1" applyFont="1" applyFill="1" applyBorder="1" applyAlignment="1" applyProtection="1">
      <alignment vertical="top"/>
    </xf>
    <xf numFmtId="4" fontId="19" fillId="0" borderId="0" xfId="36" applyNumberFormat="1" applyFont="1" applyFill="1" applyBorder="1" applyAlignment="1" applyProtection="1">
      <alignment vertical="top" wrapText="1"/>
    </xf>
    <xf numFmtId="4" fontId="55" fillId="0" borderId="0" xfId="36" applyNumberFormat="1" applyFont="1" applyFill="1" applyBorder="1" applyAlignment="1" applyProtection="1">
      <alignment vertical="top" wrapText="1"/>
    </xf>
    <xf numFmtId="4" fontId="49" fillId="0" borderId="0" xfId="36" applyNumberFormat="1" applyFont="1" applyFill="1" applyBorder="1" applyAlignment="1" applyProtection="1">
      <alignment vertical="top" wrapText="1"/>
    </xf>
    <xf numFmtId="4" fontId="57" fillId="0" borderId="0" xfId="43" applyNumberFormat="1" applyFont="1" applyFill="1" applyBorder="1" applyAlignment="1">
      <alignment wrapText="1"/>
    </xf>
    <xf numFmtId="4" fontId="19" fillId="0" borderId="0" xfId="36" applyNumberFormat="1" applyFont="1" applyFill="1" applyBorder="1" applyAlignment="1" applyProtection="1">
      <alignment vertical="top"/>
    </xf>
    <xf numFmtId="3" fontId="19" fillId="0" borderId="0" xfId="0" applyNumberFormat="1" applyFont="1" applyAlignment="1">
      <alignment vertical="center"/>
    </xf>
    <xf numFmtId="164" fontId="89" fillId="0" borderId="38" xfId="87" applyFont="1" applyFill="1" applyBorder="1" applyAlignment="1">
      <alignment horizontal="right" vertical="top" wrapText="1"/>
    </xf>
    <xf numFmtId="164" fontId="89" fillId="30" borderId="33" xfId="87" applyFont="1" applyFill="1" applyBorder="1" applyAlignment="1">
      <alignment horizontal="center" vertical="top" wrapText="1"/>
    </xf>
    <xf numFmtId="9" fontId="57" fillId="0" borderId="0" xfId="46" applyFont="1" applyBorder="1" applyAlignment="1">
      <alignment wrapText="1"/>
    </xf>
    <xf numFmtId="3" fontId="50" fillId="0" borderId="0" xfId="0" applyNumberFormat="1" applyFont="1" applyFill="1" applyBorder="1" applyAlignment="1">
      <alignment vertical="top"/>
    </xf>
    <xf numFmtId="2" fontId="52" fillId="0" borderId="0" xfId="0" applyNumberFormat="1" applyFont="1" applyFill="1" applyBorder="1" applyAlignment="1">
      <alignment horizontal="left" vertical="top" indent="2"/>
    </xf>
    <xf numFmtId="3" fontId="40" fillId="0" borderId="0" xfId="148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vertical="top"/>
    </xf>
    <xf numFmtId="0" fontId="57" fillId="0" borderId="0" xfId="0" applyFont="1" applyBorder="1" applyAlignment="1">
      <alignment horizontal="left" vertical="top" indent="4"/>
    </xf>
    <xf numFmtId="0" fontId="57" fillId="0" borderId="0" xfId="0" applyFont="1" applyFill="1" applyBorder="1" applyAlignment="1" applyProtection="1">
      <alignment vertical="top" wrapText="1"/>
      <protection locked="0"/>
    </xf>
    <xf numFmtId="0" fontId="57" fillId="0" borderId="0" xfId="5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38" fillId="0" borderId="0" xfId="0" applyFont="1" applyBorder="1" applyAlignment="1">
      <alignment horizontal="left" vertical="top" wrapText="1" indent="1"/>
    </xf>
    <xf numFmtId="0" fontId="57" fillId="0" borderId="0" xfId="0" applyFont="1" applyBorder="1" applyAlignment="1">
      <alignment horizontal="left" vertical="top" wrapText="1"/>
    </xf>
    <xf numFmtId="3" fontId="40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57" fillId="0" borderId="0" xfId="0" applyNumberFormat="1" applyFont="1" applyFill="1" applyBorder="1" applyAlignment="1">
      <alignment horizontal="right" vertical="top"/>
    </xf>
    <xf numFmtId="3" fontId="5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 applyProtection="1">
      <alignment horizontal="right" vertical="top" wrapText="1"/>
      <protection locked="0"/>
    </xf>
    <xf numFmtId="3" fontId="57" fillId="0" borderId="0" xfId="50" applyNumberFormat="1" applyFont="1" applyBorder="1" applyAlignment="1">
      <alignment horizontal="right" vertical="top" wrapText="1"/>
    </xf>
    <xf numFmtId="3" fontId="57" fillId="0" borderId="0" xfId="50" applyNumberFormat="1" applyFont="1" applyFill="1" applyBorder="1" applyAlignment="1">
      <alignment horizontal="right" vertical="top" wrapText="1"/>
    </xf>
    <xf numFmtId="3" fontId="57" fillId="0" borderId="0" xfId="50" applyNumberFormat="1" applyFont="1" applyFill="1" applyBorder="1" applyAlignment="1">
      <alignment horizontal="right" vertical="top"/>
    </xf>
    <xf numFmtId="3" fontId="57" fillId="0" borderId="0" xfId="50" applyNumberFormat="1" applyFont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 vertical="top" wrapText="1"/>
    </xf>
    <xf numFmtId="3" fontId="57" fillId="0" borderId="0" xfId="148" applyNumberFormat="1" applyFont="1" applyBorder="1" applyAlignment="1">
      <alignment horizontal="right" wrapText="1"/>
    </xf>
    <xf numFmtId="3" fontId="19" fillId="0" borderId="0" xfId="43" applyNumberFormat="1" applyFont="1" applyFill="1" applyBorder="1" applyAlignment="1" applyProtection="1">
      <alignment horizontal="right" vertical="top"/>
      <protection locked="0"/>
    </xf>
    <xf numFmtId="3" fontId="38" fillId="0" borderId="0" xfId="0" applyNumberFormat="1" applyFont="1" applyFill="1" applyBorder="1" applyAlignment="1" applyProtection="1">
      <alignment horizontal="right" vertical="top" wrapText="1"/>
      <protection locked="0"/>
    </xf>
    <xf numFmtId="3" fontId="19" fillId="0" borderId="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151" applyNumberFormat="1" applyFont="1" applyFill="1" applyBorder="1" applyAlignment="1" applyProtection="1">
      <alignment horizontal="right" vertical="top" wrapText="1"/>
      <protection locked="0"/>
    </xf>
    <xf numFmtId="3" fontId="57" fillId="0" borderId="0" xfId="151" applyNumberFormat="1" applyFont="1" applyFill="1" applyBorder="1" applyAlignment="1">
      <alignment horizontal="right"/>
    </xf>
    <xf numFmtId="3" fontId="38" fillId="0" borderId="0" xfId="0" applyNumberFormat="1" applyFont="1" applyBorder="1" applyAlignment="1">
      <alignment horizontal="right" wrapText="1"/>
    </xf>
    <xf numFmtId="3" fontId="57" fillId="0" borderId="0" xfId="0" applyNumberFormat="1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vertical="top"/>
    </xf>
    <xf numFmtId="3" fontId="57" fillId="0" borderId="0" xfId="43" applyNumberFormat="1" applyFont="1" applyBorder="1" applyAlignment="1"/>
    <xf numFmtId="3" fontId="38" fillId="0" borderId="0" xfId="43" applyNumberFormat="1" applyFont="1" applyFill="1" applyBorder="1" applyAlignment="1">
      <alignment wrapText="1"/>
    </xf>
    <xf numFmtId="3" fontId="57" fillId="0" borderId="0" xfId="43" applyNumberFormat="1" applyFont="1" applyFill="1" applyBorder="1"/>
    <xf numFmtId="3" fontId="38" fillId="0" borderId="0" xfId="43" applyNumberFormat="1" applyFont="1" applyFill="1" applyBorder="1"/>
    <xf numFmtId="3" fontId="40" fillId="0" borderId="0" xfId="0" applyNumberFormat="1" applyFont="1" applyBorder="1" applyAlignment="1">
      <alignment horizontal="right"/>
    </xf>
    <xf numFmtId="3" fontId="57" fillId="0" borderId="0" xfId="0" applyNumberFormat="1" applyFont="1" applyFill="1" applyBorder="1" applyAlignment="1">
      <alignment vertical="top" wrapText="1"/>
    </xf>
    <xf numFmtId="9" fontId="57" fillId="0" borderId="0" xfId="46" applyFont="1" applyFill="1" applyBorder="1" applyAlignment="1">
      <alignment vertical="top" wrapText="1"/>
    </xf>
    <xf numFmtId="166" fontId="89" fillId="0" borderId="38" xfId="155" applyNumberFormat="1" applyFont="1" applyFill="1" applyBorder="1" applyAlignment="1">
      <alignment horizontal="right" vertical="top" wrapText="1"/>
    </xf>
    <xf numFmtId="0" fontId="40" fillId="0" borderId="33" xfId="43" applyFont="1" applyFill="1" applyBorder="1" applyAlignment="1" applyProtection="1">
      <alignment horizontal="left" vertical="top" wrapText="1"/>
    </xf>
    <xf numFmtId="0" fontId="40" fillId="0" borderId="33" xfId="43" applyFont="1" applyFill="1" applyBorder="1" applyAlignment="1" applyProtection="1">
      <alignment horizontal="center" vertical="top" wrapText="1"/>
    </xf>
    <xf numFmtId="3" fontId="40" fillId="0" borderId="33" xfId="43" applyNumberFormat="1" applyFont="1" applyFill="1" applyBorder="1" applyAlignment="1" applyProtection="1">
      <alignment horizontal="center" vertical="top" wrapText="1"/>
    </xf>
    <xf numFmtId="0" fontId="4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40" fillId="28" borderId="33" xfId="0" applyFont="1" applyFill="1" applyBorder="1" applyAlignment="1" applyProtection="1">
      <alignment horizontal="left" vertical="top" wrapText="1"/>
      <protection locked="0"/>
    </xf>
    <xf numFmtId="3" fontId="40" fillId="28" borderId="33" xfId="0" applyNumberFormat="1" applyFont="1" applyFill="1" applyBorder="1" applyAlignment="1" applyProtection="1">
      <alignment vertical="top"/>
      <protection locked="0"/>
    </xf>
    <xf numFmtId="3" fontId="40" fillId="28" borderId="33" xfId="0" applyNumberFormat="1" applyFont="1" applyFill="1" applyBorder="1" applyAlignment="1" applyProtection="1">
      <alignment vertical="top"/>
    </xf>
    <xf numFmtId="0" fontId="19" fillId="0" borderId="33" xfId="0" applyFont="1" applyFill="1" applyBorder="1" applyAlignment="1" applyProtection="1">
      <alignment horizontal="left" vertical="top" wrapText="1"/>
    </xf>
    <xf numFmtId="3" fontId="19" fillId="0" borderId="33" xfId="153" applyNumberFormat="1" applyFont="1" applyFill="1" applyBorder="1" applyAlignment="1" applyProtection="1">
      <alignment vertical="top"/>
    </xf>
    <xf numFmtId="0" fontId="19" fillId="0" borderId="46" xfId="0" applyFont="1" applyFill="1" applyBorder="1" applyAlignment="1" applyProtection="1">
      <alignment horizontal="left" vertical="top" wrapText="1"/>
      <protection locked="0"/>
    </xf>
    <xf numFmtId="0" fontId="40" fillId="24" borderId="33" xfId="153" applyFont="1" applyFill="1" applyBorder="1" applyAlignment="1" applyProtection="1">
      <alignment horizontal="left" vertical="top"/>
      <protection locked="0"/>
    </xf>
    <xf numFmtId="3" fontId="40" fillId="24" borderId="33" xfId="153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left" vertical="top" wrapText="1"/>
      <protection locked="0"/>
    </xf>
    <xf numFmtId="0" fontId="19" fillId="0" borderId="33" xfId="153" applyFont="1" applyFill="1" applyBorder="1" applyAlignment="1" applyProtection="1">
      <alignment horizontal="left" vertical="top"/>
      <protection locked="0"/>
    </xf>
    <xf numFmtId="3" fontId="19" fillId="0" borderId="37" xfId="153" applyNumberFormat="1" applyFont="1" applyFill="1" applyBorder="1" applyAlignment="1" applyProtection="1">
      <alignment vertical="top"/>
      <protection locked="0"/>
    </xf>
    <xf numFmtId="3" fontId="1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right" vertical="top" wrapText="1"/>
      <protection locked="0"/>
    </xf>
    <xf numFmtId="0" fontId="19" fillId="0" borderId="17" xfId="153" applyFont="1" applyFill="1" applyBorder="1" applyAlignment="1" applyProtection="1">
      <alignment horizontal="left" vertical="top"/>
      <protection locked="0"/>
    </xf>
    <xf numFmtId="3" fontId="19" fillId="0" borderId="33" xfId="168" applyNumberFormat="1" applyFont="1" applyFill="1" applyBorder="1" applyAlignment="1" applyProtection="1">
      <alignment vertical="top"/>
      <protection locked="0"/>
    </xf>
    <xf numFmtId="0" fontId="60" fillId="0" borderId="14" xfId="153" applyFont="1" applyFill="1" applyBorder="1" applyAlignment="1" applyProtection="1">
      <alignment horizontal="left" vertical="top" wrapText="1" indent="2"/>
      <protection locked="0"/>
    </xf>
    <xf numFmtId="0" fontId="38" fillId="0" borderId="33" xfId="153" applyFont="1" applyFill="1" applyBorder="1" applyAlignment="1" applyProtection="1">
      <alignment horizontal="left" vertical="top" wrapText="1" indent="1"/>
      <protection locked="0"/>
    </xf>
    <xf numFmtId="0" fontId="38" fillId="0" borderId="33" xfId="153" applyFont="1" applyFill="1" applyBorder="1" applyAlignment="1" applyProtection="1">
      <alignment horizontal="left" vertical="top"/>
      <protection locked="0"/>
    </xf>
    <xf numFmtId="3" fontId="38" fillId="0" borderId="33" xfId="153" applyNumberFormat="1" applyFont="1" applyFill="1" applyBorder="1" applyAlignment="1" applyProtection="1">
      <alignment vertical="top"/>
      <protection locked="0"/>
    </xf>
    <xf numFmtId="0" fontId="38" fillId="0" borderId="33" xfId="153" applyFont="1" applyFill="1" applyBorder="1" applyAlignment="1" applyProtection="1">
      <alignment horizontal="right" vertical="top" wrapText="1"/>
      <protection locked="0"/>
    </xf>
    <xf numFmtId="3" fontId="38" fillId="0" borderId="32" xfId="153" applyNumberFormat="1" applyFont="1" applyFill="1" applyBorder="1" applyAlignment="1" applyProtection="1">
      <alignment vertical="top"/>
      <protection locked="0"/>
    </xf>
    <xf numFmtId="0" fontId="38" fillId="0" borderId="33" xfId="153" applyFont="1" applyFill="1" applyBorder="1" applyAlignment="1" applyProtection="1">
      <alignment horizontal="left" vertical="top" wrapText="1" indent="2"/>
      <protection locked="0"/>
    </xf>
    <xf numFmtId="0" fontId="40" fillId="24" borderId="33" xfId="153" applyFont="1" applyFill="1" applyBorder="1" applyAlignment="1" applyProtection="1">
      <alignment horizontal="left" vertical="top" wrapText="1"/>
      <protection locked="0"/>
    </xf>
    <xf numFmtId="3" fontId="19" fillId="0" borderId="32" xfId="153" applyNumberFormat="1" applyFont="1" applyFill="1" applyBorder="1" applyAlignment="1" applyProtection="1">
      <alignment vertical="top"/>
      <protection locked="0"/>
    </xf>
    <xf numFmtId="0" fontId="49" fillId="0" borderId="33" xfId="153" applyFont="1" applyFill="1" applyBorder="1" applyAlignment="1" applyProtection="1">
      <alignment horizontal="right" vertical="top" wrapText="1"/>
      <protection locked="0"/>
    </xf>
    <xf numFmtId="0" fontId="49" fillId="0" borderId="33" xfId="153" applyFont="1" applyFill="1" applyBorder="1" applyAlignment="1" applyProtection="1">
      <alignment horizontal="left" vertical="top"/>
      <protection locked="0"/>
    </xf>
    <xf numFmtId="3" fontId="49" fillId="0" borderId="32" xfId="153" applyNumberFormat="1" applyFont="1" applyFill="1" applyBorder="1" applyAlignment="1" applyProtection="1">
      <alignment vertical="top"/>
      <protection locked="0"/>
    </xf>
    <xf numFmtId="3" fontId="4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168" applyFont="1" applyFill="1" applyBorder="1" applyAlignment="1" applyProtection="1">
      <alignment horizontal="left" vertical="top" wrapText="1"/>
      <protection locked="0"/>
    </xf>
    <xf numFmtId="0" fontId="19" fillId="0" borderId="33" xfId="168" applyFont="1" applyFill="1" applyBorder="1" applyAlignment="1" applyProtection="1">
      <alignment horizontal="left" vertical="top"/>
      <protection locked="0"/>
    </xf>
    <xf numFmtId="3" fontId="19" fillId="0" borderId="33" xfId="151" applyNumberFormat="1" applyFont="1" applyFill="1" applyBorder="1" applyAlignment="1">
      <alignment vertical="top"/>
    </xf>
    <xf numFmtId="0" fontId="19" fillId="0" borderId="34" xfId="168" applyFont="1" applyFill="1" applyBorder="1" applyAlignment="1" applyProtection="1">
      <alignment horizontal="right" vertical="top" wrapText="1"/>
      <protection locked="0"/>
    </xf>
    <xf numFmtId="0" fontId="19" fillId="0" borderId="46" xfId="168" applyFont="1" applyFill="1" applyBorder="1" applyAlignment="1" applyProtection="1">
      <alignment horizontal="left" vertical="top" wrapText="1"/>
      <protection locked="0"/>
    </xf>
    <xf numFmtId="0" fontId="19" fillId="0" borderId="33" xfId="151" applyFont="1" applyFill="1" applyBorder="1" applyAlignment="1">
      <alignment vertical="top" wrapText="1"/>
    </xf>
    <xf numFmtId="0" fontId="19" fillId="31" borderId="14" xfId="36" applyNumberFormat="1" applyFont="1" applyFill="1" applyBorder="1" applyAlignment="1" applyProtection="1">
      <alignment horizontal="left" vertical="top" wrapText="1"/>
    </xf>
    <xf numFmtId="0" fontId="19" fillId="31" borderId="33" xfId="153" applyFont="1" applyFill="1" applyBorder="1" applyAlignment="1" applyProtection="1">
      <alignment horizontal="left" vertical="top"/>
      <protection locked="0"/>
    </xf>
    <xf numFmtId="3" fontId="19" fillId="31" borderId="33" xfId="153" applyNumberFormat="1" applyFont="1" applyFill="1" applyBorder="1" applyAlignment="1" applyProtection="1">
      <alignment vertical="top"/>
      <protection locked="0"/>
    </xf>
    <xf numFmtId="0" fontId="19" fillId="31" borderId="33" xfId="153" applyFont="1" applyFill="1" applyBorder="1" applyAlignment="1" applyProtection="1">
      <alignment horizontal="right" vertical="top" wrapText="1"/>
      <protection locked="0"/>
    </xf>
    <xf numFmtId="0" fontId="48" fillId="0" borderId="33" xfId="153" applyFont="1" applyFill="1" applyBorder="1" applyAlignment="1" applyProtection="1">
      <alignment horizontal="left" vertical="top" wrapText="1"/>
      <protection locked="0"/>
    </xf>
    <xf numFmtId="0" fontId="48" fillId="0" borderId="33" xfId="153" applyFont="1" applyFill="1" applyBorder="1" applyAlignment="1" applyProtection="1">
      <alignment horizontal="left" vertical="top"/>
      <protection locked="0"/>
    </xf>
    <xf numFmtId="3" fontId="48" fillId="0" borderId="33" xfId="49" applyNumberFormat="1" applyFont="1" applyFill="1" applyBorder="1" applyAlignment="1" applyProtection="1">
      <alignment vertical="top"/>
      <protection locked="0"/>
    </xf>
    <xf numFmtId="0" fontId="48" fillId="0" borderId="33" xfId="153" applyFont="1" applyFill="1" applyBorder="1" applyAlignment="1" applyProtection="1">
      <alignment horizontal="left" vertical="top" wrapText="1" indent="5"/>
      <protection locked="0"/>
    </xf>
    <xf numFmtId="0" fontId="106" fillId="0" borderId="33" xfId="153" applyFont="1" applyFill="1" applyBorder="1" applyAlignment="1" applyProtection="1">
      <alignment horizontal="left" vertical="top"/>
      <protection locked="0"/>
    </xf>
    <xf numFmtId="0" fontId="48" fillId="0" borderId="33" xfId="153" applyFont="1" applyFill="1" applyBorder="1" applyAlignment="1" applyProtection="1">
      <alignment horizontal="left" vertical="top" wrapText="1" indent="2"/>
      <protection locked="0"/>
    </xf>
    <xf numFmtId="3" fontId="19" fillId="0" borderId="33" xfId="49" applyNumberFormat="1" applyFont="1" applyFill="1" applyBorder="1" applyAlignment="1" applyProtection="1">
      <alignment vertical="top"/>
      <protection locked="0"/>
    </xf>
    <xf numFmtId="0" fontId="19" fillId="0" borderId="33" xfId="153" applyFont="1" applyFill="1" applyBorder="1" applyAlignment="1" applyProtection="1">
      <alignment horizontal="left" vertical="top" wrapText="1" indent="2"/>
      <protection locked="0"/>
    </xf>
    <xf numFmtId="0" fontId="38" fillId="0" borderId="33" xfId="153" applyFont="1" applyFill="1" applyBorder="1" applyAlignment="1" applyProtection="1">
      <alignment horizontal="left" vertical="top" wrapText="1" indent="4"/>
      <protection locked="0"/>
    </xf>
    <xf numFmtId="3" fontId="48" fillId="0" borderId="33" xfId="153" applyNumberFormat="1" applyFont="1" applyFill="1" applyBorder="1" applyAlignment="1" applyProtection="1">
      <alignment vertical="top"/>
      <protection locked="0"/>
    </xf>
    <xf numFmtId="0" fontId="19" fillId="0" borderId="34" xfId="153" applyFont="1" applyFill="1" applyBorder="1" applyAlignment="1" applyProtection="1">
      <alignment horizontal="right" vertical="top" wrapText="1"/>
      <protection locked="0"/>
    </xf>
    <xf numFmtId="3" fontId="38" fillId="0" borderId="33" xfId="49" applyNumberFormat="1" applyFont="1" applyFill="1" applyBorder="1" applyAlignment="1" applyProtection="1">
      <alignment horizontal="right" vertical="top"/>
      <protection locked="0"/>
    </xf>
    <xf numFmtId="0" fontId="19" fillId="0" borderId="34" xfId="153" applyFont="1" applyFill="1" applyBorder="1" applyAlignment="1" applyProtection="1">
      <alignment horizontal="left" vertical="top" wrapText="1"/>
      <protection locked="0"/>
    </xf>
    <xf numFmtId="0" fontId="19" fillId="0" borderId="46" xfId="153" applyFont="1" applyFill="1" applyBorder="1" applyAlignment="1" applyProtection="1">
      <alignment horizontal="left" vertical="top"/>
      <protection locked="0"/>
    </xf>
    <xf numFmtId="0" fontId="38" fillId="0" borderId="46" xfId="168" applyFont="1" applyFill="1" applyBorder="1" applyAlignment="1" applyProtection="1">
      <alignment horizontal="right" vertical="top" wrapText="1" indent="1"/>
      <protection locked="0"/>
    </xf>
    <xf numFmtId="0" fontId="38" fillId="0" borderId="46" xfId="153" applyFont="1" applyFill="1" applyBorder="1" applyAlignment="1" applyProtection="1">
      <alignment horizontal="left" vertical="top"/>
      <protection locked="0"/>
    </xf>
    <xf numFmtId="0" fontId="19" fillId="0" borderId="34" xfId="153" applyFont="1" applyFill="1" applyBorder="1" applyAlignment="1" applyProtection="1">
      <alignment horizontal="left" vertical="top" wrapText="1" indent="2"/>
      <protection locked="0"/>
    </xf>
    <xf numFmtId="0" fontId="19" fillId="0" borderId="34" xfId="153" applyFont="1" applyFill="1" applyBorder="1" applyAlignment="1" applyProtection="1">
      <alignment horizontal="left" vertical="top"/>
      <protection locked="0"/>
    </xf>
    <xf numFmtId="3" fontId="19" fillId="0" borderId="34" xfId="49" applyNumberFormat="1" applyFont="1" applyFill="1" applyBorder="1" applyAlignment="1" applyProtection="1">
      <alignment vertical="top"/>
      <protection locked="0"/>
    </xf>
    <xf numFmtId="3" fontId="19" fillId="0" borderId="33" xfId="153" applyNumberFormat="1" applyFont="1" applyFill="1" applyBorder="1" applyAlignment="1" applyProtection="1">
      <alignment horizontal="right" vertical="top"/>
      <protection locked="0"/>
    </xf>
    <xf numFmtId="3" fontId="38" fillId="0" borderId="33" xfId="153" applyNumberFormat="1" applyFont="1" applyFill="1" applyBorder="1" applyAlignment="1" applyProtection="1">
      <alignment horizontal="right" vertical="top"/>
      <protection locked="0"/>
    </xf>
    <xf numFmtId="0" fontId="19" fillId="0" borderId="33" xfId="153" applyFont="1" applyFill="1" applyBorder="1" applyAlignment="1" applyProtection="1">
      <alignment horizontal="left" vertical="top" wrapText="1" indent="1"/>
      <protection locked="0"/>
    </xf>
    <xf numFmtId="0" fontId="96" fillId="0" borderId="33" xfId="153" applyFont="1" applyFill="1" applyBorder="1" applyAlignment="1" applyProtection="1">
      <alignment horizontal="left" vertical="top"/>
      <protection locked="0"/>
    </xf>
    <xf numFmtId="168" fontId="19" fillId="0" borderId="33" xfId="153" applyNumberFormat="1" applyFont="1" applyFill="1" applyBorder="1" applyAlignment="1" applyProtection="1">
      <alignment vertical="top"/>
      <protection locked="0"/>
    </xf>
    <xf numFmtId="0" fontId="19" fillId="0" borderId="33" xfId="43" applyFont="1" applyBorder="1"/>
    <xf numFmtId="3" fontId="19" fillId="0" borderId="33" xfId="43" applyNumberFormat="1" applyFont="1" applyBorder="1"/>
    <xf numFmtId="3" fontId="57" fillId="0" borderId="0" xfId="43" applyNumberFormat="1" applyFont="1" applyAlignment="1">
      <alignment horizontal="right"/>
    </xf>
    <xf numFmtId="0" fontId="38" fillId="0" borderId="33" xfId="153" applyFont="1" applyFill="1" applyBorder="1" applyAlignment="1" applyProtection="1">
      <alignment horizontal="right" vertical="top" wrapText="1" indent="4"/>
      <protection locked="0"/>
    </xf>
    <xf numFmtId="0" fontId="89" fillId="0" borderId="33" xfId="0" applyFont="1" applyFill="1" applyBorder="1" applyAlignment="1">
      <alignment horizontal="center" vertical="top" wrapText="1"/>
    </xf>
    <xf numFmtId="9" fontId="19" fillId="0" borderId="0" xfId="150" applyFont="1" applyFill="1"/>
    <xf numFmtId="9" fontId="89" fillId="0" borderId="33" xfId="150" applyFont="1" applyFill="1" applyBorder="1" applyAlignment="1">
      <alignment horizontal="center" vertical="top" wrapText="1"/>
    </xf>
    <xf numFmtId="0" fontId="0" fillId="0" borderId="0" xfId="0"/>
    <xf numFmtId="0" fontId="19" fillId="0" borderId="0" xfId="0" applyFont="1" applyBorder="1" applyAlignment="1">
      <alignment horizontal="right"/>
    </xf>
    <xf numFmtId="0" fontId="108" fillId="0" borderId="0" xfId="43" applyFont="1"/>
    <xf numFmtId="0" fontId="109" fillId="0" borderId="0" xfId="43" applyFont="1"/>
    <xf numFmtId="0" fontId="109" fillId="0" borderId="0" xfId="43" applyFont="1" applyAlignment="1">
      <alignment horizontal="justify"/>
    </xf>
    <xf numFmtId="0" fontId="109" fillId="0" borderId="0" xfId="43" applyFont="1" applyAlignment="1">
      <alignment horizontal="right"/>
    </xf>
    <xf numFmtId="0" fontId="110" fillId="0" borderId="32" xfId="43" applyFont="1" applyBorder="1" applyAlignment="1">
      <alignment horizontal="center" vertical="top"/>
    </xf>
    <xf numFmtId="0" fontId="110" fillId="0" borderId="34" xfId="43" applyFont="1" applyBorder="1" applyAlignment="1">
      <alignment horizontal="center" vertical="top"/>
    </xf>
    <xf numFmtId="0" fontId="110" fillId="0" borderId="30" xfId="43" applyFont="1" applyBorder="1" applyAlignment="1">
      <alignment horizontal="justify" vertical="top"/>
    </xf>
    <xf numFmtId="0" fontId="110" fillId="0" borderId="46" xfId="43" applyFont="1" applyBorder="1" applyAlignment="1">
      <alignment horizontal="justify" vertical="top"/>
    </xf>
    <xf numFmtId="0" fontId="110" fillId="0" borderId="33" xfId="43" applyFont="1" applyFill="1" applyBorder="1" applyAlignment="1">
      <alignment horizontal="center" vertical="top" wrapText="1"/>
    </xf>
    <xf numFmtId="0" fontId="19" fillId="0" borderId="0" xfId="43" applyAlignment="1">
      <alignment vertical="top"/>
    </xf>
    <xf numFmtId="3" fontId="112" fillId="0" borderId="33" xfId="43" applyNumberFormat="1" applyFont="1" applyFill="1" applyBorder="1" applyAlignment="1">
      <alignment horizontal="right" vertical="top"/>
    </xf>
    <xf numFmtId="0" fontId="112" fillId="0" borderId="33" xfId="43" applyFont="1" applyFill="1" applyBorder="1" applyAlignment="1">
      <alignment horizontal="justify" vertical="top"/>
    </xf>
    <xf numFmtId="0" fontId="112" fillId="0" borderId="33" xfId="43" applyFont="1" applyFill="1" applyBorder="1" applyAlignment="1">
      <alignment vertical="top"/>
    </xf>
    <xf numFmtId="3" fontId="19" fillId="0" borderId="0" xfId="43" applyNumberFormat="1"/>
    <xf numFmtId="3" fontId="60" fillId="0" borderId="0" xfId="43" applyNumberFormat="1" applyFont="1"/>
    <xf numFmtId="0" fontId="109" fillId="0" borderId="0" xfId="43" applyFont="1" applyAlignment="1">
      <alignment horizontal="left" vertical="top" wrapText="1"/>
    </xf>
    <xf numFmtId="0" fontId="109" fillId="0" borderId="0" xfId="43" applyFont="1" applyAlignment="1">
      <alignment horizontal="left" vertical="top"/>
    </xf>
    <xf numFmtId="0" fontId="89" fillId="0" borderId="33" xfId="0" applyFont="1" applyBorder="1" applyAlignment="1">
      <alignment horizontal="center" vertical="center"/>
    </xf>
    <xf numFmtId="0" fontId="112" fillId="0" borderId="34" xfId="0" applyFont="1" applyBorder="1" applyAlignment="1">
      <alignment horizontal="left" vertical="center" wrapText="1"/>
    </xf>
    <xf numFmtId="0" fontId="112" fillId="0" borderId="10" xfId="0" applyFont="1" applyBorder="1" applyAlignment="1">
      <alignment horizontal="left" vertical="center" wrapText="1"/>
    </xf>
    <xf numFmtId="0" fontId="112" fillId="0" borderId="46" xfId="0" applyFont="1" applyBorder="1" applyAlignment="1">
      <alignment horizontal="left" vertical="center" wrapText="1"/>
    </xf>
    <xf numFmtId="0" fontId="111" fillId="0" borderId="0" xfId="0" applyFont="1" applyAlignment="1">
      <alignment horizontal="left" vertical="top"/>
    </xf>
    <xf numFmtId="0" fontId="113" fillId="0" borderId="0" xfId="50" applyFont="1"/>
    <xf numFmtId="0" fontId="113" fillId="0" borderId="0" xfId="50" applyFont="1" applyAlignment="1"/>
    <xf numFmtId="0" fontId="94" fillId="0" borderId="0" xfId="50" applyFont="1" applyAlignment="1"/>
    <xf numFmtId="0" fontId="94" fillId="0" borderId="0" xfId="50" applyFont="1"/>
    <xf numFmtId="0" fontId="94" fillId="0" borderId="0" xfId="50" applyFont="1" applyAlignment="1">
      <alignment horizontal="center"/>
    </xf>
    <xf numFmtId="0" fontId="111" fillId="0" borderId="0" xfId="0" applyFont="1" applyFill="1" applyBorder="1" applyAlignment="1">
      <alignment horizontal="right"/>
    </xf>
    <xf numFmtId="3" fontId="114" fillId="0" borderId="0" xfId="50" applyNumberFormat="1" applyFont="1"/>
    <xf numFmtId="0" fontId="111" fillId="0" borderId="0" xfId="0" applyFont="1" applyAlignment="1">
      <alignment horizontal="right"/>
    </xf>
    <xf numFmtId="0" fontId="115" fillId="0" borderId="0" xfId="50" applyFont="1" applyAlignment="1">
      <alignment horizontal="right" vertical="top"/>
    </xf>
    <xf numFmtId="0" fontId="94" fillId="0" borderId="0" xfId="50" applyFont="1" applyAlignment="1">
      <alignment wrapText="1"/>
    </xf>
    <xf numFmtId="0" fontId="116" fillId="0" borderId="0" xfId="3126" applyFont="1" applyFill="1" applyBorder="1"/>
    <xf numFmtId="0" fontId="114" fillId="0" borderId="0" xfId="50" applyFont="1"/>
    <xf numFmtId="0" fontId="111" fillId="32" borderId="33" xfId="50" applyFont="1" applyFill="1" applyBorder="1" applyAlignment="1">
      <alignment horizontal="right" vertical="top" wrapText="1"/>
    </xf>
    <xf numFmtId="0" fontId="111" fillId="32" borderId="33" xfId="50" applyFont="1" applyFill="1" applyBorder="1" applyAlignment="1">
      <alignment horizontal="center" vertical="top"/>
    </xf>
    <xf numFmtId="0" fontId="111" fillId="32" borderId="34" xfId="50" applyFont="1" applyFill="1" applyBorder="1" applyAlignment="1">
      <alignment horizontal="center" vertical="top" wrapText="1"/>
    </xf>
    <xf numFmtId="0" fontId="118" fillId="32" borderId="34" xfId="50" applyFont="1" applyFill="1" applyBorder="1" applyAlignment="1">
      <alignment horizontal="center" vertical="top" wrapText="1"/>
    </xf>
    <xf numFmtId="0" fontId="111" fillId="0" borderId="34" xfId="50" applyFont="1" applyFill="1" applyBorder="1" applyAlignment="1">
      <alignment horizontal="right" vertical="top"/>
    </xf>
    <xf numFmtId="0" fontId="111" fillId="0" borderId="34" xfId="50" applyFont="1" applyFill="1" applyBorder="1"/>
    <xf numFmtId="0" fontId="111" fillId="0" borderId="32" xfId="50" applyFont="1" applyFill="1" applyBorder="1"/>
    <xf numFmtId="0" fontId="111" fillId="0" borderId="0" xfId="50" applyFont="1" applyFill="1" applyBorder="1" applyAlignment="1">
      <alignment wrapText="1"/>
    </xf>
    <xf numFmtId="0" fontId="111" fillId="0" borderId="0" xfId="50" applyFont="1" applyFill="1" applyBorder="1"/>
    <xf numFmtId="3" fontId="111" fillId="0" borderId="0" xfId="37" applyNumberFormat="1" applyFont="1" applyFill="1" applyBorder="1" applyAlignment="1">
      <alignment horizontal="center"/>
    </xf>
    <xf numFmtId="3" fontId="111" fillId="0" borderId="0" xfId="37" applyNumberFormat="1" applyFont="1" applyFill="1" applyBorder="1" applyAlignment="1">
      <alignment horizontal="right"/>
    </xf>
    <xf numFmtId="3" fontId="94" fillId="0" borderId="0" xfId="50" applyNumberFormat="1" applyFont="1" applyBorder="1"/>
    <xf numFmtId="0" fontId="94" fillId="0" borderId="0" xfId="50" applyFont="1" applyBorder="1"/>
    <xf numFmtId="0" fontId="94" fillId="0" borderId="0" xfId="50" applyFont="1" applyAlignment="1">
      <alignment horizontal="right" vertical="top"/>
    </xf>
    <xf numFmtId="0" fontId="94" fillId="0" borderId="0" xfId="50" applyFont="1" applyAlignment="1">
      <alignment vertical="top"/>
    </xf>
    <xf numFmtId="0" fontId="94" fillId="0" borderId="0" xfId="3130" applyFont="1" applyFill="1" applyBorder="1" applyAlignment="1">
      <alignment horizontal="left" vertical="top" wrapText="1"/>
    </xf>
    <xf numFmtId="14" fontId="94" fillId="0" borderId="0" xfId="3130" applyNumberFormat="1" applyFont="1" applyFill="1" applyBorder="1" applyAlignment="1">
      <alignment horizontal="left" vertical="top" wrapText="1"/>
    </xf>
    <xf numFmtId="3" fontId="94" fillId="0" borderId="0" xfId="3130" applyNumberFormat="1" applyFont="1" applyFill="1" applyBorder="1" applyAlignment="1">
      <alignment horizontal="right" vertical="top" wrapText="1"/>
    </xf>
    <xf numFmtId="3" fontId="114" fillId="0" borderId="0" xfId="3130" applyNumberFormat="1" applyFont="1" applyFill="1" applyBorder="1" applyAlignment="1">
      <alignment horizontal="left" vertical="top" wrapText="1"/>
    </xf>
    <xf numFmtId="0" fontId="94" fillId="0" borderId="0" xfId="3130" applyFont="1" applyFill="1" applyBorder="1" applyAlignment="1">
      <alignment vertical="top" wrapText="1"/>
    </xf>
    <xf numFmtId="0" fontId="94" fillId="0" borderId="0" xfId="0" applyFont="1" applyAlignment="1">
      <alignment horizontal="right"/>
    </xf>
    <xf numFmtId="0" fontId="119" fillId="0" borderId="0" xfId="50" applyFont="1"/>
    <xf numFmtId="0" fontId="19" fillId="0" borderId="0" xfId="50"/>
    <xf numFmtId="0" fontId="94" fillId="0" borderId="0" xfId="3126" applyFont="1" applyAlignment="1">
      <alignment vertical="top"/>
    </xf>
    <xf numFmtId="0" fontId="119" fillId="0" borderId="0" xfId="3126" applyFont="1"/>
    <xf numFmtId="0" fontId="1" fillId="0" borderId="0" xfId="3126"/>
    <xf numFmtId="0" fontId="111" fillId="32" borderId="33" xfId="3126" applyFont="1" applyFill="1" applyBorder="1" applyAlignment="1">
      <alignment vertical="top"/>
    </xf>
    <xf numFmtId="0" fontId="111" fillId="32" borderId="33" xfId="3126" applyFont="1" applyFill="1" applyBorder="1" applyAlignment="1">
      <alignment horizontal="center" vertical="top" wrapText="1"/>
    </xf>
    <xf numFmtId="0" fontId="116" fillId="32" borderId="33" xfId="3126" applyFont="1" applyFill="1" applyBorder="1" applyAlignment="1">
      <alignment horizontal="center" vertical="top" wrapText="1"/>
    </xf>
    <xf numFmtId="0" fontId="118" fillId="32" borderId="33" xfId="3126" applyFont="1" applyFill="1" applyBorder="1" applyAlignment="1">
      <alignment horizontal="center" vertical="top" wrapText="1"/>
    </xf>
    <xf numFmtId="0" fontId="111" fillId="32" borderId="33" xfId="3126" applyFont="1" applyFill="1" applyBorder="1" applyAlignment="1">
      <alignment horizontal="left" vertical="top" wrapText="1"/>
    </xf>
    <xf numFmtId="3" fontId="111" fillId="32" borderId="33" xfId="3126" applyNumberFormat="1" applyFont="1" applyFill="1" applyBorder="1" applyAlignment="1">
      <alignment horizontal="right" vertical="top" wrapText="1"/>
    </xf>
    <xf numFmtId="0" fontId="19" fillId="0" borderId="0" xfId="50" applyAlignment="1">
      <alignment vertical="top"/>
    </xf>
    <xf numFmtId="0" fontId="19" fillId="0" borderId="0" xfId="50" applyFont="1"/>
    <xf numFmtId="0" fontId="50" fillId="29" borderId="0" xfId="156" applyFont="1" applyFill="1" applyAlignment="1">
      <alignment horizontal="center"/>
    </xf>
    <xf numFmtId="0" fontId="40" fillId="0" borderId="33" xfId="157" applyFont="1" applyBorder="1" applyAlignment="1">
      <alignment horizontal="center"/>
    </xf>
    <xf numFmtId="0" fontId="85" fillId="0" borderId="33" xfId="157" applyFont="1" applyFill="1" applyBorder="1" applyAlignment="1">
      <alignment horizontal="center"/>
    </xf>
    <xf numFmtId="164" fontId="89" fillId="0" borderId="33" xfId="87" applyFont="1" applyFill="1" applyBorder="1" applyAlignment="1">
      <alignment horizontal="center" vertical="top" wrapText="1"/>
    </xf>
    <xf numFmtId="0" fontId="89" fillId="0" borderId="33" xfId="155" applyNumberFormat="1" applyFont="1" applyFill="1" applyBorder="1" applyAlignment="1">
      <alignment horizontal="center" vertical="top" wrapText="1"/>
    </xf>
    <xf numFmtId="164" fontId="89" fillId="30" borderId="34" xfId="87" applyFont="1" applyFill="1" applyBorder="1" applyAlignment="1">
      <alignment horizontal="center" vertical="top" wrapText="1"/>
    </xf>
    <xf numFmtId="164" fontId="89" fillId="30" borderId="31" xfId="87" applyFont="1" applyFill="1" applyBorder="1" applyAlignment="1">
      <alignment horizontal="center" vertical="top" wrapText="1"/>
    </xf>
    <xf numFmtId="0" fontId="89" fillId="0" borderId="34" xfId="155" applyNumberFormat="1" applyFont="1" applyFill="1" applyBorder="1" applyAlignment="1">
      <alignment horizontal="center" vertical="top" wrapText="1"/>
    </xf>
    <xf numFmtId="0" fontId="89" fillId="0" borderId="46" xfId="155" applyNumberFormat="1" applyFont="1" applyFill="1" applyBorder="1" applyAlignment="1">
      <alignment horizontal="center" vertical="top" wrapText="1"/>
    </xf>
    <xf numFmtId="0" fontId="19" fillId="0" borderId="34" xfId="151" applyFont="1" applyBorder="1" applyAlignment="1">
      <alignment horizontal="center" vertical="top" wrapText="1"/>
    </xf>
    <xf numFmtId="0" fontId="19" fillId="0" borderId="31" xfId="151" applyFont="1" applyBorder="1" applyAlignment="1">
      <alignment horizontal="center" vertical="top" wrapText="1"/>
    </xf>
    <xf numFmtId="0" fontId="19" fillId="0" borderId="37" xfId="151" applyFont="1" applyBorder="1" applyAlignment="1">
      <alignment horizontal="center" vertical="top"/>
    </xf>
    <xf numFmtId="0" fontId="19" fillId="0" borderId="36" xfId="151" applyFont="1" applyBorder="1" applyAlignment="1">
      <alignment horizontal="center" vertical="top"/>
    </xf>
    <xf numFmtId="0" fontId="19" fillId="0" borderId="32" xfId="151" applyFont="1" applyBorder="1" applyAlignment="1">
      <alignment horizontal="center" vertical="top" wrapText="1"/>
    </xf>
    <xf numFmtId="0" fontId="92" fillId="0" borderId="40" xfId="151" applyFont="1" applyBorder="1" applyAlignment="1">
      <alignment horizontal="center" vertical="top"/>
    </xf>
    <xf numFmtId="0" fontId="110" fillId="0" borderId="34" xfId="43" applyFont="1" applyBorder="1" applyAlignment="1">
      <alignment horizontal="center" vertical="top" wrapText="1"/>
    </xf>
    <xf numFmtId="0" fontId="110" fillId="0" borderId="46" xfId="43" applyFont="1" applyBorder="1" applyAlignment="1">
      <alignment horizontal="center" vertical="top" wrapText="1"/>
    </xf>
    <xf numFmtId="0" fontId="110" fillId="0" borderId="37" xfId="43" applyFont="1" applyBorder="1" applyAlignment="1">
      <alignment horizontal="center" vertical="top"/>
    </xf>
    <xf numFmtId="0" fontId="110" fillId="0" borderId="38" xfId="43" applyFont="1" applyBorder="1" applyAlignment="1">
      <alignment horizontal="center" vertical="top"/>
    </xf>
    <xf numFmtId="0" fontId="110" fillId="0" borderId="36" xfId="43" applyFont="1" applyBorder="1" applyAlignment="1">
      <alignment horizontal="center" vertical="top"/>
    </xf>
    <xf numFmtId="0" fontId="109" fillId="0" borderId="33" xfId="0" applyFont="1" applyBorder="1" applyAlignment="1">
      <alignment horizontal="left" vertical="center"/>
    </xf>
    <xf numFmtId="0" fontId="112" fillId="0" borderId="33" xfId="0" applyFont="1" applyBorder="1" applyAlignment="1">
      <alignment horizontal="left" vertical="center"/>
    </xf>
    <xf numFmtId="0" fontId="111" fillId="32" borderId="37" xfId="3126" applyFont="1" applyFill="1" applyBorder="1" applyAlignment="1">
      <alignment horizontal="right" vertical="top" wrapText="1"/>
    </xf>
    <xf numFmtId="0" fontId="111" fillId="32" borderId="36" xfId="3126" applyFont="1" applyFill="1" applyBorder="1" applyAlignment="1">
      <alignment horizontal="right" vertical="top" wrapText="1"/>
    </xf>
    <xf numFmtId="0" fontId="89" fillId="0" borderId="37" xfId="0" applyNumberFormat="1" applyFont="1" applyFill="1" applyBorder="1" applyAlignment="1">
      <alignment horizontal="center"/>
    </xf>
    <xf numFmtId="0" fontId="89" fillId="0" borderId="38" xfId="0" applyNumberFormat="1" applyFont="1" applyFill="1" applyBorder="1" applyAlignment="1">
      <alignment horizontal="center"/>
    </xf>
    <xf numFmtId="0" fontId="89" fillId="0" borderId="36" xfId="0" applyNumberFormat="1" applyFont="1" applyFill="1" applyBorder="1" applyAlignment="1">
      <alignment horizontal="center"/>
    </xf>
    <xf numFmtId="164" fontId="89" fillId="0" borderId="37" xfId="87" applyFont="1" applyFill="1" applyBorder="1" applyAlignment="1">
      <alignment horizontal="center" vertical="top" wrapText="1"/>
    </xf>
    <xf numFmtId="164" fontId="89" fillId="0" borderId="38" xfId="87" applyFont="1" applyFill="1" applyBorder="1" applyAlignment="1">
      <alignment horizontal="center" vertical="top" wrapText="1"/>
    </xf>
    <xf numFmtId="164" fontId="89" fillId="0" borderId="36" xfId="87" applyFont="1" applyFill="1" applyBorder="1" applyAlignment="1">
      <alignment horizontal="center" vertical="top" wrapText="1"/>
    </xf>
    <xf numFmtId="0" fontId="89" fillId="0" borderId="37" xfId="43" applyFont="1" applyFill="1" applyBorder="1" applyAlignment="1">
      <alignment horizontal="center" vertical="top" wrapText="1"/>
    </xf>
    <xf numFmtId="0" fontId="89" fillId="0" borderId="36" xfId="43" applyFont="1" applyFill="1" applyBorder="1" applyAlignment="1">
      <alignment horizontal="center" vertical="top" wrapText="1"/>
    </xf>
    <xf numFmtId="0" fontId="51" fillId="0" borderId="34" xfId="43" applyFont="1" applyBorder="1" applyAlignment="1">
      <alignment horizontal="center" wrapText="1"/>
    </xf>
    <xf numFmtId="0" fontId="51" fillId="0" borderId="10" xfId="43" applyFont="1" applyBorder="1" applyAlignment="1">
      <alignment horizontal="center" wrapText="1"/>
    </xf>
    <xf numFmtId="0" fontId="51" fillId="0" borderId="19" xfId="43" applyFont="1" applyBorder="1" applyAlignment="1">
      <alignment horizontal="center" wrapText="1"/>
    </xf>
    <xf numFmtId="0" fontId="51" fillId="0" borderId="34" xfId="43" applyFont="1" applyBorder="1" applyAlignment="1">
      <alignment horizontal="center"/>
    </xf>
    <xf numFmtId="0" fontId="51" fillId="0" borderId="10" xfId="43" applyFont="1" applyBorder="1" applyAlignment="1">
      <alignment horizontal="center"/>
    </xf>
    <xf numFmtId="0" fontId="51" fillId="0" borderId="31" xfId="43" applyFont="1" applyBorder="1" applyAlignment="1">
      <alignment horizontal="center"/>
    </xf>
    <xf numFmtId="0" fontId="51" fillId="0" borderId="31" xfId="43" applyFont="1" applyBorder="1" applyAlignment="1">
      <alignment horizontal="center" wrapText="1"/>
    </xf>
    <xf numFmtId="0" fontId="45" fillId="0" borderId="44" xfId="43" applyFont="1" applyBorder="1" applyAlignment="1">
      <alignment vertical="top" wrapText="1"/>
    </xf>
    <xf numFmtId="0" fontId="45" fillId="0" borderId="11" xfId="43" applyFont="1" applyBorder="1" applyAlignment="1">
      <alignment vertical="top" wrapText="1"/>
    </xf>
    <xf numFmtId="0" fontId="45" fillId="0" borderId="45" xfId="43" applyFont="1" applyBorder="1" applyAlignment="1">
      <alignment vertical="top" wrapText="1"/>
    </xf>
    <xf numFmtId="0" fontId="51" fillId="0" borderId="35" xfId="43" applyFont="1" applyBorder="1" applyAlignment="1">
      <alignment horizontal="center" vertical="top"/>
    </xf>
    <xf numFmtId="0" fontId="51" fillId="0" borderId="23" xfId="43" applyFont="1" applyBorder="1" applyAlignment="1">
      <alignment horizontal="center" vertical="top"/>
    </xf>
    <xf numFmtId="0" fontId="51" fillId="0" borderId="22" xfId="43" applyFont="1" applyBorder="1" applyAlignment="1">
      <alignment horizontal="center" vertical="top"/>
    </xf>
    <xf numFmtId="0" fontId="51" fillId="0" borderId="19" xfId="43" applyFont="1" applyBorder="1" applyAlignment="1">
      <alignment horizontal="center"/>
    </xf>
    <xf numFmtId="0" fontId="40" fillId="0" borderId="0" xfId="43" applyFont="1" applyAlignment="1">
      <alignment horizontal="center"/>
    </xf>
    <xf numFmtId="0" fontId="93" fillId="0" borderId="43" xfId="43" applyFont="1" applyBorder="1" applyAlignment="1">
      <alignment horizontal="center" vertical="top" wrapText="1"/>
    </xf>
    <xf numFmtId="0" fontId="93" fillId="0" borderId="25" xfId="43" applyFont="1" applyBorder="1" applyAlignment="1">
      <alignment horizontal="center" vertical="top" wrapText="1"/>
    </xf>
    <xf numFmtId="0" fontId="93" fillId="0" borderId="26" xfId="43" applyFont="1" applyBorder="1" applyAlignment="1">
      <alignment horizontal="center" vertical="top" wrapText="1"/>
    </xf>
    <xf numFmtId="0" fontId="51" fillId="0" borderId="28" xfId="43" applyFont="1" applyBorder="1" applyAlignment="1">
      <alignment horizontal="center" vertical="top"/>
    </xf>
  </cellXfs>
  <cellStyles count="3132">
    <cellStyle name="20% - Accent1" xfId="1" builtinId="30" customBuiltin="1"/>
    <cellStyle name="20% - Accent1 2" xfId="52"/>
    <cellStyle name="20% - Accent1 3" xfId="207"/>
    <cellStyle name="20% - Accent2" xfId="2" builtinId="34" customBuiltin="1"/>
    <cellStyle name="20% - Accent2 2" xfId="53"/>
    <cellStyle name="20% - Accent2 3" xfId="208"/>
    <cellStyle name="20% - Accent3" xfId="3" builtinId="38" customBuiltin="1"/>
    <cellStyle name="20% - Accent3 2" xfId="54"/>
    <cellStyle name="20% - Accent3 3" xfId="209"/>
    <cellStyle name="20% - Accent4" xfId="4" builtinId="42" customBuiltin="1"/>
    <cellStyle name="20% - Accent4 2" xfId="55"/>
    <cellStyle name="20% - Accent4 3" xfId="210"/>
    <cellStyle name="20% - Accent5" xfId="5" builtinId="46" customBuiltin="1"/>
    <cellStyle name="20% - Accent5 2" xfId="56"/>
    <cellStyle name="20% - Accent5 3" xfId="211"/>
    <cellStyle name="20% - Accent6" xfId="6" builtinId="50" customBuiltin="1"/>
    <cellStyle name="20% - Accent6 2" xfId="57"/>
    <cellStyle name="20% - Accent6 3" xfId="212"/>
    <cellStyle name="40% - Accent1" xfId="7" builtinId="31" customBuiltin="1"/>
    <cellStyle name="40% - Accent1 2" xfId="58"/>
    <cellStyle name="40% - Accent1 3" xfId="213"/>
    <cellStyle name="40% - Accent2" xfId="8" builtinId="35" customBuiltin="1"/>
    <cellStyle name="40% - Accent2 2" xfId="59"/>
    <cellStyle name="40% - Accent2 3" xfId="214"/>
    <cellStyle name="40% - Accent3" xfId="9" builtinId="39" customBuiltin="1"/>
    <cellStyle name="40% - Accent3 2" xfId="60"/>
    <cellStyle name="40% - Accent3 3" xfId="215"/>
    <cellStyle name="40% - Accent4" xfId="10" builtinId="43" customBuiltin="1"/>
    <cellStyle name="40% - Accent4 2" xfId="61"/>
    <cellStyle name="40% - Accent4 3" xfId="216"/>
    <cellStyle name="40% - Accent5" xfId="11" builtinId="47" customBuiltin="1"/>
    <cellStyle name="40% - Accent5 2" xfId="62"/>
    <cellStyle name="40% - Accent5 3" xfId="217"/>
    <cellStyle name="40% - Accent6" xfId="12" builtinId="51" customBuiltin="1"/>
    <cellStyle name="40% - Accent6 2" xfId="63"/>
    <cellStyle name="40% - Accent6 3" xfId="218"/>
    <cellStyle name="60% - Accent1" xfId="13" builtinId="32" customBuiltin="1"/>
    <cellStyle name="60% - Accent1 2" xfId="64"/>
    <cellStyle name="60% - Accent1 3" xfId="219"/>
    <cellStyle name="60% - Accent2" xfId="14" builtinId="36" customBuiltin="1"/>
    <cellStyle name="60% - Accent2 2" xfId="65"/>
    <cellStyle name="60% - Accent2 3" xfId="220"/>
    <cellStyle name="60% - Accent3" xfId="15" builtinId="40" customBuiltin="1"/>
    <cellStyle name="60% - Accent3 2" xfId="66"/>
    <cellStyle name="60% - Accent3 3" xfId="221"/>
    <cellStyle name="60% - Accent4" xfId="16" builtinId="44" customBuiltin="1"/>
    <cellStyle name="60% - Accent4 2" xfId="67"/>
    <cellStyle name="60% - Accent4 3" xfId="222"/>
    <cellStyle name="60% - Accent5" xfId="17" builtinId="48" customBuiltin="1"/>
    <cellStyle name="60% - Accent5 2" xfId="68"/>
    <cellStyle name="60% - Accent5 3" xfId="223"/>
    <cellStyle name="60% - Accent6" xfId="18" builtinId="52" customBuiltin="1"/>
    <cellStyle name="60% - Accent6 2" xfId="69"/>
    <cellStyle name="60% - Accent6 3" xfId="224"/>
    <cellStyle name="Accent1" xfId="19" builtinId="29" customBuiltin="1"/>
    <cellStyle name="Accent1 2" xfId="70"/>
    <cellStyle name="Accent1 3" xfId="225"/>
    <cellStyle name="Accent2" xfId="20" builtinId="33" customBuiltin="1"/>
    <cellStyle name="Accent2 2" xfId="71"/>
    <cellStyle name="Accent2 3" xfId="226"/>
    <cellStyle name="Accent3" xfId="21" builtinId="37" customBuiltin="1"/>
    <cellStyle name="Accent3 2" xfId="72"/>
    <cellStyle name="Accent3 3" xfId="227"/>
    <cellStyle name="Accent4" xfId="22" builtinId="41" customBuiltin="1"/>
    <cellStyle name="Accent4 2" xfId="73"/>
    <cellStyle name="Accent4 3" xfId="228"/>
    <cellStyle name="Accent5" xfId="47" builtinId="45" customBuiltin="1"/>
    <cellStyle name="Accent5 2" xfId="74"/>
    <cellStyle name="Accent5 3" xfId="229"/>
    <cellStyle name="Accent6" xfId="48" builtinId="49" customBuiltin="1"/>
    <cellStyle name="Accent6 2" xfId="75"/>
    <cellStyle name="Accent6 3" xfId="230"/>
    <cellStyle name="Bad" xfId="23" builtinId="27" customBuiltin="1"/>
    <cellStyle name="Bad 2" xfId="76"/>
    <cellStyle name="Bad 3" xfId="231"/>
    <cellStyle name="Calculation" xfId="24" builtinId="22" customBuiltin="1"/>
    <cellStyle name="Calculation 2" xfId="77"/>
    <cellStyle name="Calculation 2 2" xfId="477"/>
    <cellStyle name="Calculation 2 2 2" xfId="1017"/>
    <cellStyle name="Calculation 2 2 2 2" xfId="1849"/>
    <cellStyle name="Calculation 2 2 3" xfId="3124"/>
    <cellStyle name="Calculation 2 3" xfId="679"/>
    <cellStyle name="Calculation 2 3 2" xfId="1856"/>
    <cellStyle name="Calculation 2 4" xfId="2697"/>
    <cellStyle name="Calculation 3" xfId="232"/>
    <cellStyle name="Calculation 3 2" xfId="1008"/>
    <cellStyle name="Calculation 3 2 2" xfId="1441"/>
    <cellStyle name="Calculation 3 3" xfId="3119"/>
    <cellStyle name="Calculation 4" xfId="473"/>
    <cellStyle name="Calculation 4 2" xfId="1013"/>
    <cellStyle name="Calculation 4 2 2" xfId="1431"/>
    <cellStyle name="Calculation 4 3" xfId="3122"/>
    <cellStyle name="Calculation 5" xfId="680"/>
    <cellStyle name="Calculation 5 2" xfId="1854"/>
    <cellStyle name="Calculation 6" xfId="2728"/>
    <cellStyle name="Check Cell" xfId="25" builtinId="23" customBuiltin="1"/>
    <cellStyle name="Check Cell 2" xfId="78"/>
    <cellStyle name="Check Cell 3" xfId="233"/>
    <cellStyle name="Comma 2" xfId="79"/>
    <cellStyle name="Comma 2 2" xfId="80"/>
    <cellStyle name="Comma 2 2 2" xfId="269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cel Built-in Normal" xfId="2280"/>
    <cellStyle name="Explanatory Text" xfId="26" builtinId="53" customBuiltin="1"/>
    <cellStyle name="Explanatory Text 2" xfId="88"/>
    <cellStyle name="Explanatory Text 3" xfId="234"/>
    <cellStyle name="Good" xfId="44" builtinId="26" customBuiltin="1"/>
    <cellStyle name="Good 2" xfId="89"/>
    <cellStyle name="Good 3" xfId="235"/>
    <cellStyle name="Hea 2" xfId="90"/>
    <cellStyle name="Hea 3" xfId="248"/>
    <cellStyle name="Heading 1" xfId="27" builtinId="16" customBuiltin="1"/>
    <cellStyle name="Heading 1 2" xfId="91"/>
    <cellStyle name="Heading 1 3" xfId="236"/>
    <cellStyle name="Heading 2" xfId="28" builtinId="17" customBuiltin="1"/>
    <cellStyle name="Heading 2 2" xfId="92"/>
    <cellStyle name="Heading 2 3" xfId="237"/>
    <cellStyle name="Heading 3" xfId="29" builtinId="18" customBuiltin="1"/>
    <cellStyle name="Heading 3 2" xfId="93"/>
    <cellStyle name="Heading 3 3" xfId="238"/>
    <cellStyle name="Heading 4" xfId="30" builtinId="19" customBuiltin="1"/>
    <cellStyle name="Heading 4 2" xfId="94"/>
    <cellStyle name="Heading 4 3" xfId="239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Input 2 2" xfId="478"/>
    <cellStyle name="Input 2 2 2" xfId="1018"/>
    <cellStyle name="Input 2 2 2 2" xfId="1843"/>
    <cellStyle name="Input 2 2 3" xfId="3125"/>
    <cellStyle name="Input 2 3" xfId="591"/>
    <cellStyle name="Input 2 3 2" xfId="1845"/>
    <cellStyle name="Input 2 4" xfId="2785"/>
    <cellStyle name="Input 3" xfId="240"/>
    <cellStyle name="Input 3 2" xfId="1009"/>
    <cellStyle name="Input 3 2 2" xfId="1844"/>
    <cellStyle name="Input 3 3" xfId="3120"/>
    <cellStyle name="Input 4" xfId="474"/>
    <cellStyle name="Input 4 2" xfId="1014"/>
    <cellStyle name="Input 4 2 2" xfId="1847"/>
    <cellStyle name="Input 4 3" xfId="3123"/>
    <cellStyle name="Input 5" xfId="628"/>
    <cellStyle name="Input 5 2" xfId="1869"/>
    <cellStyle name="Input 6" xfId="2701"/>
    <cellStyle name="Linked Cell" xfId="33" builtinId="24" customBuiltin="1"/>
    <cellStyle name="Linked Cell 2" xfId="97"/>
    <cellStyle name="Linked Cell 3" xfId="241"/>
    <cellStyle name="Neutral" xfId="34" builtinId="28" customBuiltin="1"/>
    <cellStyle name="Neutral 2" xfId="98"/>
    <cellStyle name="Neutral 3" xfId="242"/>
    <cellStyle name="Normaallaad 2" xfId="149"/>
    <cellStyle name="Normaallaad 3" xfId="206"/>
    <cellStyle name="Normaallaad 3 2" xfId="356"/>
    <cellStyle name="Normaallaad 3 2 2" xfId="785"/>
    <cellStyle name="Normaallaad 3 2 2 2" xfId="1620"/>
    <cellStyle name="Normaallaad 3 2 2 3" xfId="2467"/>
    <cellStyle name="Normaallaad 3 2 3" xfId="1206"/>
    <cellStyle name="Normaallaad 3 2 4" xfId="2057"/>
    <cellStyle name="Normaallaad 3 2 5" xfId="2892"/>
    <cellStyle name="Normaallaad 3 3" xfId="514"/>
    <cellStyle name="Normaallaad 3 3 2" xfId="935"/>
    <cellStyle name="Normaallaad 3 3 2 2" xfId="1770"/>
    <cellStyle name="Normaallaad 3 3 2 3" xfId="2617"/>
    <cellStyle name="Normaallaad 3 3 3" xfId="1356"/>
    <cellStyle name="Normaallaad 3 3 4" xfId="2207"/>
    <cellStyle name="Normaallaad 3 3 5" xfId="3046"/>
    <cellStyle name="Normaallaad 3 4" xfId="677"/>
    <cellStyle name="Normaallaad 3 4 2" xfId="1515"/>
    <cellStyle name="Normaallaad 3 4 3" xfId="2362"/>
    <cellStyle name="Normaallaad 3 5" xfId="1101"/>
    <cellStyle name="Normaallaad 3 6" xfId="1952"/>
    <cellStyle name="Normaallaad 3 7" xfId="2784"/>
    <cellStyle name="Normaallaad 4" xfId="2692"/>
    <cellStyle name="Normal" xfId="0" builtinId="0"/>
    <cellStyle name="Normal 10" xfId="146"/>
    <cellStyle name="Normal 10 10" xfId="2731"/>
    <cellStyle name="Normal 10 2" xfId="279"/>
    <cellStyle name="Normal 10 2 2" xfId="385"/>
    <cellStyle name="Normal 10 2 2 2" xfId="814"/>
    <cellStyle name="Normal 10 2 2 2 2" xfId="1649"/>
    <cellStyle name="Normal 10 2 2 2 3" xfId="2496"/>
    <cellStyle name="Normal 10 2 2 3" xfId="1235"/>
    <cellStyle name="Normal 10 2 2 4" xfId="2086"/>
    <cellStyle name="Normal 10 2 2 5" xfId="2921"/>
    <cellStyle name="Normal 10 2 3" xfId="543"/>
    <cellStyle name="Normal 10 2 3 2" xfId="964"/>
    <cellStyle name="Normal 10 2 3 2 2" xfId="1799"/>
    <cellStyle name="Normal 10 2 3 2 3" xfId="2646"/>
    <cellStyle name="Normal 10 2 3 3" xfId="1385"/>
    <cellStyle name="Normal 10 2 3 4" xfId="2236"/>
    <cellStyle name="Normal 10 2 3 5" xfId="3075"/>
    <cellStyle name="Normal 10 2 4" xfId="709"/>
    <cellStyle name="Normal 10 2 4 2" xfId="1544"/>
    <cellStyle name="Normal 10 2 4 3" xfId="2391"/>
    <cellStyle name="Normal 10 2 5" xfId="1130"/>
    <cellStyle name="Normal 10 2 6" xfId="1981"/>
    <cellStyle name="Normal 10 2 7" xfId="2816"/>
    <cellStyle name="Normal 10 3" xfId="313"/>
    <cellStyle name="Normal 10 3 2" xfId="418"/>
    <cellStyle name="Normal 10 3 2 2" xfId="847"/>
    <cellStyle name="Normal 10 3 2 2 2" xfId="1682"/>
    <cellStyle name="Normal 10 3 2 2 3" xfId="2529"/>
    <cellStyle name="Normal 10 3 2 3" xfId="1268"/>
    <cellStyle name="Normal 10 3 2 4" xfId="2119"/>
    <cellStyle name="Normal 10 3 2 5" xfId="2954"/>
    <cellStyle name="Normal 10 3 3" xfId="576"/>
    <cellStyle name="Normal 10 3 3 2" xfId="997"/>
    <cellStyle name="Normal 10 3 3 2 2" xfId="1832"/>
    <cellStyle name="Normal 10 3 3 2 3" xfId="2679"/>
    <cellStyle name="Normal 10 3 3 3" xfId="1418"/>
    <cellStyle name="Normal 10 3 3 4" xfId="2269"/>
    <cellStyle name="Normal 10 3 3 5" xfId="3108"/>
    <cellStyle name="Normal 10 3 4" xfId="742"/>
    <cellStyle name="Normal 10 3 4 2" xfId="1577"/>
    <cellStyle name="Normal 10 3 4 3" xfId="2424"/>
    <cellStyle name="Normal 10 3 5" xfId="1163"/>
    <cellStyle name="Normal 10 3 6" xfId="2014"/>
    <cellStyle name="Normal 10 3 7" xfId="2849"/>
    <cellStyle name="Normal 10 4" xfId="201"/>
    <cellStyle name="Normal 10 4 2" xfId="509"/>
    <cellStyle name="Normal 10 4 2 2" xfId="930"/>
    <cellStyle name="Normal 10 4 2 2 2" xfId="1765"/>
    <cellStyle name="Normal 10 4 2 2 3" xfId="2612"/>
    <cellStyle name="Normal 10 4 2 3" xfId="1351"/>
    <cellStyle name="Normal 10 4 2 4" xfId="2202"/>
    <cellStyle name="Normal 10 4 2 5" xfId="3041"/>
    <cellStyle name="Normal 10 4 3" xfId="672"/>
    <cellStyle name="Normal 10 4 3 2" xfId="1510"/>
    <cellStyle name="Normal 10 4 3 3" xfId="2357"/>
    <cellStyle name="Normal 10 4 4" xfId="1096"/>
    <cellStyle name="Normal 10 4 5" xfId="1947"/>
    <cellStyle name="Normal 10 4 6" xfId="2779"/>
    <cellStyle name="Normal 10 5" xfId="351"/>
    <cellStyle name="Normal 10 5 2" xfId="780"/>
    <cellStyle name="Normal 10 5 2 2" xfId="1615"/>
    <cellStyle name="Normal 10 5 2 3" xfId="2462"/>
    <cellStyle name="Normal 10 5 3" xfId="1201"/>
    <cellStyle name="Normal 10 5 4" xfId="2052"/>
    <cellStyle name="Normal 10 5 5" xfId="2887"/>
    <cellStyle name="Normal 10 6" xfId="456"/>
    <cellStyle name="Normal 10 6 2" xfId="885"/>
    <cellStyle name="Normal 10 6 2 2" xfId="1720"/>
    <cellStyle name="Normal 10 6 2 3" xfId="2567"/>
    <cellStyle name="Normal 10 6 3" xfId="1306"/>
    <cellStyle name="Normal 10 6 4" xfId="2157"/>
    <cellStyle name="Normal 10 6 5" xfId="2992"/>
    <cellStyle name="Normal 10 7" xfId="623"/>
    <cellStyle name="Normal 10 7 2" xfId="1462"/>
    <cellStyle name="Normal 10 7 3" xfId="2310"/>
    <cellStyle name="Normal 10 8" xfId="1049"/>
    <cellStyle name="Normal 10 9" xfId="1900"/>
    <cellStyle name="Normal 11" xfId="147"/>
    <cellStyle name="Normal 11 10" xfId="2732"/>
    <cellStyle name="Normal 11 2" xfId="280"/>
    <cellStyle name="Normal 11 2 2" xfId="386"/>
    <cellStyle name="Normal 11 2 2 2" xfId="815"/>
    <cellStyle name="Normal 11 2 2 2 2" xfId="1650"/>
    <cellStyle name="Normal 11 2 2 2 3" xfId="2497"/>
    <cellStyle name="Normal 11 2 2 3" xfId="1236"/>
    <cellStyle name="Normal 11 2 2 4" xfId="2087"/>
    <cellStyle name="Normal 11 2 2 5" xfId="2922"/>
    <cellStyle name="Normal 11 2 3" xfId="544"/>
    <cellStyle name="Normal 11 2 3 2" xfId="965"/>
    <cellStyle name="Normal 11 2 3 2 2" xfId="1800"/>
    <cellStyle name="Normal 11 2 3 2 3" xfId="2647"/>
    <cellStyle name="Normal 11 2 3 3" xfId="1386"/>
    <cellStyle name="Normal 11 2 3 4" xfId="2237"/>
    <cellStyle name="Normal 11 2 3 5" xfId="3076"/>
    <cellStyle name="Normal 11 2 4" xfId="710"/>
    <cellStyle name="Normal 11 2 4 2" xfId="1545"/>
    <cellStyle name="Normal 11 2 4 3" xfId="2392"/>
    <cellStyle name="Normal 11 2 5" xfId="1131"/>
    <cellStyle name="Normal 11 2 6" xfId="1982"/>
    <cellStyle name="Normal 11 2 7" xfId="2817"/>
    <cellStyle name="Normal 11 3" xfId="314"/>
    <cellStyle name="Normal 11 3 2" xfId="419"/>
    <cellStyle name="Normal 11 3 2 2" xfId="848"/>
    <cellStyle name="Normal 11 3 2 2 2" xfId="1683"/>
    <cellStyle name="Normal 11 3 2 2 3" xfId="2530"/>
    <cellStyle name="Normal 11 3 2 3" xfId="1269"/>
    <cellStyle name="Normal 11 3 2 4" xfId="2120"/>
    <cellStyle name="Normal 11 3 2 5" xfId="2955"/>
    <cellStyle name="Normal 11 3 3" xfId="577"/>
    <cellStyle name="Normal 11 3 3 2" xfId="998"/>
    <cellStyle name="Normal 11 3 3 2 2" xfId="1833"/>
    <cellStyle name="Normal 11 3 3 2 3" xfId="2680"/>
    <cellStyle name="Normal 11 3 3 3" xfId="1419"/>
    <cellStyle name="Normal 11 3 3 4" xfId="2270"/>
    <cellStyle name="Normal 11 3 3 5" xfId="3109"/>
    <cellStyle name="Normal 11 3 4" xfId="743"/>
    <cellStyle name="Normal 11 3 4 2" xfId="1578"/>
    <cellStyle name="Normal 11 3 4 3" xfId="2425"/>
    <cellStyle name="Normal 11 3 5" xfId="1164"/>
    <cellStyle name="Normal 11 3 6" xfId="2015"/>
    <cellStyle name="Normal 11 3 7" xfId="2850"/>
    <cellStyle name="Normal 11 4" xfId="202"/>
    <cellStyle name="Normal 11 4 2" xfId="510"/>
    <cellStyle name="Normal 11 4 2 2" xfId="931"/>
    <cellStyle name="Normal 11 4 2 2 2" xfId="1766"/>
    <cellStyle name="Normal 11 4 2 2 3" xfId="2613"/>
    <cellStyle name="Normal 11 4 2 3" xfId="1352"/>
    <cellStyle name="Normal 11 4 2 4" xfId="2203"/>
    <cellStyle name="Normal 11 4 2 5" xfId="3042"/>
    <cellStyle name="Normal 11 4 3" xfId="673"/>
    <cellStyle name="Normal 11 4 3 2" xfId="1511"/>
    <cellStyle name="Normal 11 4 3 3" xfId="2358"/>
    <cellStyle name="Normal 11 4 4" xfId="1097"/>
    <cellStyle name="Normal 11 4 5" xfId="1948"/>
    <cellStyle name="Normal 11 4 6" xfId="2780"/>
    <cellStyle name="Normal 11 5" xfId="352"/>
    <cellStyle name="Normal 11 5 2" xfId="781"/>
    <cellStyle name="Normal 11 5 2 2" xfId="1616"/>
    <cellStyle name="Normal 11 5 2 3" xfId="2463"/>
    <cellStyle name="Normal 11 5 3" xfId="1202"/>
    <cellStyle name="Normal 11 5 4" xfId="2053"/>
    <cellStyle name="Normal 11 5 5" xfId="2888"/>
    <cellStyle name="Normal 11 6" xfId="457"/>
    <cellStyle name="Normal 11 6 2" xfId="886"/>
    <cellStyle name="Normal 11 6 2 2" xfId="1721"/>
    <cellStyle name="Normal 11 6 2 3" xfId="2568"/>
    <cellStyle name="Normal 11 6 3" xfId="1307"/>
    <cellStyle name="Normal 11 6 4" xfId="2158"/>
    <cellStyle name="Normal 11 6 5" xfId="2993"/>
    <cellStyle name="Normal 11 7" xfId="624"/>
    <cellStyle name="Normal 11 7 2" xfId="1463"/>
    <cellStyle name="Normal 11 7 3" xfId="2311"/>
    <cellStyle name="Normal 11 8" xfId="1050"/>
    <cellStyle name="Normal 11 9" xfId="1901"/>
    <cellStyle name="Normal 12" xfId="151"/>
    <cellStyle name="Normal 12 2" xfId="159"/>
    <cellStyle name="Normal 12 2 2" xfId="461"/>
    <cellStyle name="Normal 12 2 2 2" xfId="890"/>
    <cellStyle name="Normal 12 2 2 2 2" xfId="1725"/>
    <cellStyle name="Normal 12 2 2 2 3" xfId="2572"/>
    <cellStyle name="Normal 12 2 2 3" xfId="1311"/>
    <cellStyle name="Normal 12 2 2 4" xfId="2162"/>
    <cellStyle name="Normal 12 2 2 5" xfId="2997"/>
    <cellStyle name="Normal 12 2 3" xfId="630"/>
    <cellStyle name="Normal 12 2 3 2" xfId="1468"/>
    <cellStyle name="Normal 12 2 3 3" xfId="2315"/>
    <cellStyle name="Normal 12 2 4" xfId="1054"/>
    <cellStyle name="Normal 12 2 5" xfId="1905"/>
    <cellStyle name="Normal 12 2 6" xfId="2737"/>
    <cellStyle name="Normal 13" xfId="2309"/>
    <cellStyle name="Normal 13 2" xfId="148"/>
    <cellStyle name="Normal 13 2 2" xfId="162"/>
    <cellStyle name="Normal 13 2 2 2" xfId="464"/>
    <cellStyle name="Normal 13 2 2 2 2" xfId="893"/>
    <cellStyle name="Normal 13 2 2 2 2 2" xfId="1728"/>
    <cellStyle name="Normal 13 2 2 2 2 3" xfId="2575"/>
    <cellStyle name="Normal 13 2 2 2 3" xfId="1314"/>
    <cellStyle name="Normal 13 2 2 2 4" xfId="2165"/>
    <cellStyle name="Normal 13 2 2 2 5" xfId="3000"/>
    <cellStyle name="Normal 13 2 2 3" xfId="633"/>
    <cellStyle name="Normal 13 2 2 3 2" xfId="1471"/>
    <cellStyle name="Normal 13 2 2 3 3" xfId="2318"/>
    <cellStyle name="Normal 13 2 2 4" xfId="1057"/>
    <cellStyle name="Normal 13 2 2 5" xfId="1908"/>
    <cellStyle name="Normal 13 2 2 6" xfId="2740"/>
    <cellStyle name="Normal 14" xfId="2691"/>
    <cellStyle name="Normal 14 2" xfId="283"/>
    <cellStyle name="Normal 14 2 2" xfId="318"/>
    <cellStyle name="Normal 14 2 2 2" xfId="423"/>
    <cellStyle name="Normal 14 2 2 2 2" xfId="852"/>
    <cellStyle name="Normal 14 2 2 2 2 2" xfId="1687"/>
    <cellStyle name="Normal 14 2 2 2 2 3" xfId="2534"/>
    <cellStyle name="Normal 14 2 2 2 3" xfId="1273"/>
    <cellStyle name="Normal 14 2 2 2 4" xfId="2124"/>
    <cellStyle name="Normal 14 2 2 2 5" xfId="2959"/>
    <cellStyle name="Normal 14 2 2 3" xfId="581"/>
    <cellStyle name="Normal 14 2 2 3 2" xfId="1002"/>
    <cellStyle name="Normal 14 2 2 3 2 2" xfId="1837"/>
    <cellStyle name="Normal 14 2 2 3 2 3" xfId="2684"/>
    <cellStyle name="Normal 14 2 2 3 3" xfId="1423"/>
    <cellStyle name="Normal 14 2 2 3 4" xfId="2274"/>
    <cellStyle name="Normal 14 2 2 3 5" xfId="3113"/>
    <cellStyle name="Normal 14 2 2 4" xfId="747"/>
    <cellStyle name="Normal 14 2 2 4 2" xfId="1582"/>
    <cellStyle name="Normal 14 2 2 4 3" xfId="2429"/>
    <cellStyle name="Normal 14 2 2 5" xfId="1168"/>
    <cellStyle name="Normal 14 2 2 6" xfId="2019"/>
    <cellStyle name="Normal 14 2 2 7" xfId="2854"/>
    <cellStyle name="Normal 14 2 3" xfId="169"/>
    <cellStyle name="Normal 14 2 3 2" xfId="321"/>
    <cellStyle name="Normal 14 2 3 2 2" xfId="584"/>
    <cellStyle name="Normal 14 2 3 2 2 2" xfId="1005"/>
    <cellStyle name="Normal 14 2 3 2 2 2 2" xfId="1840"/>
    <cellStyle name="Normal 14 2 3 2 2 2 3" xfId="2687"/>
    <cellStyle name="Normal 14 2 3 2 2 3" xfId="1426"/>
    <cellStyle name="Normal 14 2 3 2 2 4" xfId="2277"/>
    <cellStyle name="Normal 14 2 3 2 2 5" xfId="3116"/>
    <cellStyle name="Normal 14 2 3 2 3" xfId="750"/>
    <cellStyle name="Normal 14 2 3 2 3 2" xfId="1585"/>
    <cellStyle name="Normal 14 2 3 2 3 3" xfId="2432"/>
    <cellStyle name="Normal 14 2 3 2 4" xfId="1171"/>
    <cellStyle name="Normal 14 2 3 2 5" xfId="2022"/>
    <cellStyle name="Normal 14 2 3 2 6" xfId="2857"/>
    <cellStyle name="Normal 14 2 3 3" xfId="426"/>
    <cellStyle name="Normal 14 2 3 3 2" xfId="855"/>
    <cellStyle name="Normal 14 2 3 3 2 2" xfId="1690"/>
    <cellStyle name="Normal 14 2 3 3 2 3" xfId="2537"/>
    <cellStyle name="Normal 14 2 3 3 3" xfId="1276"/>
    <cellStyle name="Normal 14 2 3 3 4" xfId="2127"/>
    <cellStyle name="Normal 14 2 3 3 5" xfId="2962"/>
    <cellStyle name="Normal 14 2 3 4" xfId="471"/>
    <cellStyle name="Normal 14 2 3 4 2" xfId="900"/>
    <cellStyle name="Normal 14 2 3 4 2 2" xfId="1735"/>
    <cellStyle name="Normal 14 2 3 4 2 3" xfId="2582"/>
    <cellStyle name="Normal 14 2 3 4 3" xfId="1321"/>
    <cellStyle name="Normal 14 2 3 4 4" xfId="2172"/>
    <cellStyle name="Normal 14 2 3 4 5" xfId="3007"/>
    <cellStyle name="Normal 14 2 3 5" xfId="640"/>
    <cellStyle name="Normal 14 2 3 5 2" xfId="1478"/>
    <cellStyle name="Normal 14 2 3 5 3" xfId="2325"/>
    <cellStyle name="Normal 14 2 3 6" xfId="1064"/>
    <cellStyle name="Normal 14 2 3 7" xfId="1915"/>
    <cellStyle name="Normal 14 2 3 8" xfId="2747"/>
    <cellStyle name="Normal 14 2 4" xfId="388"/>
    <cellStyle name="Normal 14 2 4 2" xfId="817"/>
    <cellStyle name="Normal 14 2 4 2 2" xfId="1652"/>
    <cellStyle name="Normal 14 2 4 2 3" xfId="2499"/>
    <cellStyle name="Normal 14 2 4 3" xfId="1238"/>
    <cellStyle name="Normal 14 2 4 4" xfId="2089"/>
    <cellStyle name="Normal 14 2 4 5" xfId="2924"/>
    <cellStyle name="Normal 14 2 5" xfId="546"/>
    <cellStyle name="Normal 14 2 5 2" xfId="967"/>
    <cellStyle name="Normal 14 2 5 2 2" xfId="1802"/>
    <cellStyle name="Normal 14 2 5 2 3" xfId="2649"/>
    <cellStyle name="Normal 14 2 5 3" xfId="1388"/>
    <cellStyle name="Normal 14 2 5 4" xfId="2239"/>
    <cellStyle name="Normal 14 2 5 5" xfId="3078"/>
    <cellStyle name="Normal 14 2 6" xfId="712"/>
    <cellStyle name="Normal 14 2 6 2" xfId="1547"/>
    <cellStyle name="Normal 14 2 6 3" xfId="2394"/>
    <cellStyle name="Normal 14 2 7" xfId="1133"/>
    <cellStyle name="Normal 14 2 8" xfId="1984"/>
    <cellStyle name="Normal 14 2 9" xfId="2819"/>
    <cellStyle name="Normal 15" xfId="161"/>
    <cellStyle name="Normal 15 2" xfId="463"/>
    <cellStyle name="Normal 15 2 2" xfId="892"/>
    <cellStyle name="Normal 15 2 2 2" xfId="1727"/>
    <cellStyle name="Normal 15 2 2 3" xfId="2574"/>
    <cellStyle name="Normal 15 2 3" xfId="1313"/>
    <cellStyle name="Normal 15 2 4" xfId="2164"/>
    <cellStyle name="Normal 15 2 5" xfId="2999"/>
    <cellStyle name="Normal 15 3" xfId="632"/>
    <cellStyle name="Normal 15 3 2" xfId="1470"/>
    <cellStyle name="Normal 15 3 3" xfId="2317"/>
    <cellStyle name="Normal 15 4" xfId="1056"/>
    <cellStyle name="Normal 15 5" xfId="1907"/>
    <cellStyle name="Normal 15 6" xfId="2739"/>
    <cellStyle name="Normal 2" xfId="43"/>
    <cellStyle name="Normal 2 2" xfId="49"/>
    <cellStyle name="Normal 2 3" xfId="99"/>
    <cellStyle name="Normal 2 3 2" xfId="100"/>
    <cellStyle name="Normal 2 4" xfId="101"/>
    <cellStyle name="Normal 2 4 10" xfId="1872"/>
    <cellStyle name="Normal 2 4 11" xfId="2699"/>
    <cellStyle name="Normal 2 4 2" xfId="102"/>
    <cellStyle name="Normal 2 4 2 10" xfId="2700"/>
    <cellStyle name="Normal 2 4 2 2" xfId="252"/>
    <cellStyle name="Normal 2 4 2 2 2" xfId="358"/>
    <cellStyle name="Normal 2 4 2 2 2 2" xfId="787"/>
    <cellStyle name="Normal 2 4 2 2 2 2 2" xfId="1622"/>
    <cellStyle name="Normal 2 4 2 2 2 2 3" xfId="2469"/>
    <cellStyle name="Normal 2 4 2 2 2 3" xfId="1208"/>
    <cellStyle name="Normal 2 4 2 2 2 4" xfId="2059"/>
    <cellStyle name="Normal 2 4 2 2 2 5" xfId="2894"/>
    <cellStyle name="Normal 2 4 2 2 3" xfId="516"/>
    <cellStyle name="Normal 2 4 2 2 3 2" xfId="937"/>
    <cellStyle name="Normal 2 4 2 2 3 2 2" xfId="1772"/>
    <cellStyle name="Normal 2 4 2 2 3 2 3" xfId="2619"/>
    <cellStyle name="Normal 2 4 2 2 3 3" xfId="1358"/>
    <cellStyle name="Normal 2 4 2 2 3 4" xfId="2209"/>
    <cellStyle name="Normal 2 4 2 2 3 5" xfId="3048"/>
    <cellStyle name="Normal 2 4 2 2 4" xfId="682"/>
    <cellStyle name="Normal 2 4 2 2 4 2" xfId="1517"/>
    <cellStyle name="Normal 2 4 2 2 4 3" xfId="2364"/>
    <cellStyle name="Normal 2 4 2 2 5" xfId="1103"/>
    <cellStyle name="Normal 2 4 2 2 6" xfId="1954"/>
    <cellStyle name="Normal 2 4 2 2 7" xfId="2789"/>
    <cellStyle name="Normal 2 4 2 3" xfId="287"/>
    <cellStyle name="Normal 2 4 2 3 2" xfId="392"/>
    <cellStyle name="Normal 2 4 2 3 2 2" xfId="821"/>
    <cellStyle name="Normal 2 4 2 3 2 2 2" xfId="1656"/>
    <cellStyle name="Normal 2 4 2 3 2 2 3" xfId="2503"/>
    <cellStyle name="Normal 2 4 2 3 2 3" xfId="1242"/>
    <cellStyle name="Normal 2 4 2 3 2 4" xfId="2093"/>
    <cellStyle name="Normal 2 4 2 3 2 5" xfId="2928"/>
    <cellStyle name="Normal 2 4 2 3 3" xfId="550"/>
    <cellStyle name="Normal 2 4 2 3 3 2" xfId="971"/>
    <cellStyle name="Normal 2 4 2 3 3 2 2" xfId="1806"/>
    <cellStyle name="Normal 2 4 2 3 3 2 3" xfId="2653"/>
    <cellStyle name="Normal 2 4 2 3 3 3" xfId="1392"/>
    <cellStyle name="Normal 2 4 2 3 3 4" xfId="2243"/>
    <cellStyle name="Normal 2 4 2 3 3 5" xfId="3082"/>
    <cellStyle name="Normal 2 4 2 3 4" xfId="716"/>
    <cellStyle name="Normal 2 4 2 3 4 2" xfId="1551"/>
    <cellStyle name="Normal 2 4 2 3 4 3" xfId="2398"/>
    <cellStyle name="Normal 2 4 2 3 5" xfId="1137"/>
    <cellStyle name="Normal 2 4 2 3 6" xfId="1988"/>
    <cellStyle name="Normal 2 4 2 3 7" xfId="2823"/>
    <cellStyle name="Normal 2 4 2 4" xfId="174"/>
    <cellStyle name="Normal 2 4 2 4 2" xfId="480"/>
    <cellStyle name="Normal 2 4 2 4 2 2" xfId="903"/>
    <cellStyle name="Normal 2 4 2 4 2 2 2" xfId="1738"/>
    <cellStyle name="Normal 2 4 2 4 2 2 3" xfId="2585"/>
    <cellStyle name="Normal 2 4 2 4 2 3" xfId="1324"/>
    <cellStyle name="Normal 2 4 2 4 2 4" xfId="2175"/>
    <cellStyle name="Normal 2 4 2 4 2 5" xfId="3012"/>
    <cellStyle name="Normal 2 4 2 4 3" xfId="645"/>
    <cellStyle name="Normal 2 4 2 4 3 2" xfId="1483"/>
    <cellStyle name="Normal 2 4 2 4 3 3" xfId="2330"/>
    <cellStyle name="Normal 2 4 2 4 4" xfId="1069"/>
    <cellStyle name="Normal 2 4 2 4 5" xfId="1920"/>
    <cellStyle name="Normal 2 4 2 4 6" xfId="2752"/>
    <cellStyle name="Normal 2 4 2 5" xfId="324"/>
    <cellStyle name="Normal 2 4 2 5 2" xfId="753"/>
    <cellStyle name="Normal 2 4 2 5 2 2" xfId="1588"/>
    <cellStyle name="Normal 2 4 2 5 2 3" xfId="2435"/>
    <cellStyle name="Normal 2 4 2 5 3" xfId="1174"/>
    <cellStyle name="Normal 2 4 2 5 4" xfId="2025"/>
    <cellStyle name="Normal 2 4 2 5 5" xfId="2860"/>
    <cellStyle name="Normal 2 4 2 6" xfId="429"/>
    <cellStyle name="Normal 2 4 2 6 2" xfId="858"/>
    <cellStyle name="Normal 2 4 2 6 2 2" xfId="1693"/>
    <cellStyle name="Normal 2 4 2 6 2 3" xfId="2540"/>
    <cellStyle name="Normal 2 4 2 6 3" xfId="1279"/>
    <cellStyle name="Normal 2 4 2 6 4" xfId="2130"/>
    <cellStyle name="Normal 2 4 2 6 5" xfId="2965"/>
    <cellStyle name="Normal 2 4 2 7" xfId="593"/>
    <cellStyle name="Normal 2 4 2 7 2" xfId="1433"/>
    <cellStyle name="Normal 2 4 2 7 3" xfId="2282"/>
    <cellStyle name="Normal 2 4 2 8" xfId="1022"/>
    <cellStyle name="Normal 2 4 2 9" xfId="1873"/>
    <cellStyle name="Normal 2 4 3" xfId="251"/>
    <cellStyle name="Normal 2 4 3 2" xfId="357"/>
    <cellStyle name="Normal 2 4 3 2 2" xfId="786"/>
    <cellStyle name="Normal 2 4 3 2 2 2" xfId="1621"/>
    <cellStyle name="Normal 2 4 3 2 2 3" xfId="2468"/>
    <cellStyle name="Normal 2 4 3 2 3" xfId="1207"/>
    <cellStyle name="Normal 2 4 3 2 4" xfId="2058"/>
    <cellStyle name="Normal 2 4 3 2 5" xfId="2893"/>
    <cellStyle name="Normal 2 4 3 3" xfId="515"/>
    <cellStyle name="Normal 2 4 3 3 2" xfId="936"/>
    <cellStyle name="Normal 2 4 3 3 2 2" xfId="1771"/>
    <cellStyle name="Normal 2 4 3 3 2 3" xfId="2618"/>
    <cellStyle name="Normal 2 4 3 3 3" xfId="1357"/>
    <cellStyle name="Normal 2 4 3 3 4" xfId="2208"/>
    <cellStyle name="Normal 2 4 3 3 5" xfId="3047"/>
    <cellStyle name="Normal 2 4 3 4" xfId="681"/>
    <cellStyle name="Normal 2 4 3 4 2" xfId="1516"/>
    <cellStyle name="Normal 2 4 3 4 3" xfId="2363"/>
    <cellStyle name="Normal 2 4 3 5" xfId="1102"/>
    <cellStyle name="Normal 2 4 3 6" xfId="1953"/>
    <cellStyle name="Normal 2 4 3 7" xfId="2788"/>
    <cellStyle name="Normal 2 4 4" xfId="286"/>
    <cellStyle name="Normal 2 4 4 2" xfId="391"/>
    <cellStyle name="Normal 2 4 4 2 2" xfId="820"/>
    <cellStyle name="Normal 2 4 4 2 2 2" xfId="1655"/>
    <cellStyle name="Normal 2 4 4 2 2 3" xfId="2502"/>
    <cellStyle name="Normal 2 4 4 2 3" xfId="1241"/>
    <cellStyle name="Normal 2 4 4 2 4" xfId="2092"/>
    <cellStyle name="Normal 2 4 4 2 5" xfId="2927"/>
    <cellStyle name="Normal 2 4 4 3" xfId="549"/>
    <cellStyle name="Normal 2 4 4 3 2" xfId="970"/>
    <cellStyle name="Normal 2 4 4 3 2 2" xfId="1805"/>
    <cellStyle name="Normal 2 4 4 3 2 3" xfId="2652"/>
    <cellStyle name="Normal 2 4 4 3 3" xfId="1391"/>
    <cellStyle name="Normal 2 4 4 3 4" xfId="2242"/>
    <cellStyle name="Normal 2 4 4 3 5" xfId="3081"/>
    <cellStyle name="Normal 2 4 4 4" xfId="715"/>
    <cellStyle name="Normal 2 4 4 4 2" xfId="1550"/>
    <cellStyle name="Normal 2 4 4 4 3" xfId="2397"/>
    <cellStyle name="Normal 2 4 4 5" xfId="1136"/>
    <cellStyle name="Normal 2 4 4 6" xfId="1987"/>
    <cellStyle name="Normal 2 4 4 7" xfId="2822"/>
    <cellStyle name="Normal 2 4 5" xfId="173"/>
    <cellStyle name="Normal 2 4 5 2" xfId="479"/>
    <cellStyle name="Normal 2 4 5 2 2" xfId="902"/>
    <cellStyle name="Normal 2 4 5 2 2 2" xfId="1737"/>
    <cellStyle name="Normal 2 4 5 2 2 3" xfId="2584"/>
    <cellStyle name="Normal 2 4 5 2 3" xfId="1323"/>
    <cellStyle name="Normal 2 4 5 2 4" xfId="2174"/>
    <cellStyle name="Normal 2 4 5 2 5" xfId="3011"/>
    <cellStyle name="Normal 2 4 5 3" xfId="644"/>
    <cellStyle name="Normal 2 4 5 3 2" xfId="1482"/>
    <cellStyle name="Normal 2 4 5 3 3" xfId="2329"/>
    <cellStyle name="Normal 2 4 5 4" xfId="1068"/>
    <cellStyle name="Normal 2 4 5 5" xfId="1919"/>
    <cellStyle name="Normal 2 4 5 6" xfId="2751"/>
    <cellStyle name="Normal 2 4 6" xfId="323"/>
    <cellStyle name="Normal 2 4 6 2" xfId="752"/>
    <cellStyle name="Normal 2 4 6 2 2" xfId="1587"/>
    <cellStyle name="Normal 2 4 6 2 3" xfId="2434"/>
    <cellStyle name="Normal 2 4 6 3" xfId="1173"/>
    <cellStyle name="Normal 2 4 6 4" xfId="2024"/>
    <cellStyle name="Normal 2 4 6 5" xfId="2859"/>
    <cellStyle name="Normal 2 4 7" xfId="428"/>
    <cellStyle name="Normal 2 4 7 2" xfId="857"/>
    <cellStyle name="Normal 2 4 7 2 2" xfId="1692"/>
    <cellStyle name="Normal 2 4 7 2 3" xfId="2539"/>
    <cellStyle name="Normal 2 4 7 3" xfId="1278"/>
    <cellStyle name="Normal 2 4 7 4" xfId="2129"/>
    <cellStyle name="Normal 2 4 7 5" xfId="2964"/>
    <cellStyle name="Normal 2 4 8" xfId="592"/>
    <cellStyle name="Normal 2 4 8 2" xfId="1432"/>
    <cellStyle name="Normal 2 4 8 3" xfId="2281"/>
    <cellStyle name="Normal 2 4 9" xfId="1021"/>
    <cellStyle name="Normal 2 5" xfId="103"/>
    <cellStyle name="Normal 2 6" xfId="104"/>
    <cellStyle name="Normal 2 8" xfId="282"/>
    <cellStyle name="Normal 2 8 2" xfId="387"/>
    <cellStyle name="Normal 2 8 2 2" xfId="816"/>
    <cellStyle name="Normal 2 8 2 2 2" xfId="1651"/>
    <cellStyle name="Normal 2 8 2 2 3" xfId="2498"/>
    <cellStyle name="Normal 2 8 2 3" xfId="1237"/>
    <cellStyle name="Normal 2 8 2 4" xfId="2088"/>
    <cellStyle name="Normal 2 8 2 5" xfId="2923"/>
    <cellStyle name="Normal 2 8 3" xfId="545"/>
    <cellStyle name="Normal 2 8 3 2" xfId="966"/>
    <cellStyle name="Normal 2 8 3 2 2" xfId="1801"/>
    <cellStyle name="Normal 2 8 3 2 3" xfId="2648"/>
    <cellStyle name="Normal 2 8 3 3" xfId="1387"/>
    <cellStyle name="Normal 2 8 3 4" xfId="2238"/>
    <cellStyle name="Normal 2 8 3 5" xfId="3077"/>
    <cellStyle name="Normal 2 8 4" xfId="711"/>
    <cellStyle name="Normal 2 8 4 2" xfId="1546"/>
    <cellStyle name="Normal 2 8 4 3" xfId="2393"/>
    <cellStyle name="Normal 2 8 5" xfId="1132"/>
    <cellStyle name="Normal 2 8 6" xfId="1983"/>
    <cellStyle name="Normal 2 8 7" xfId="2818"/>
    <cellStyle name="Normal 3" xfId="50"/>
    <cellStyle name="Normal 3 10" xfId="105"/>
    <cellStyle name="Normal 3 10 10" xfId="1874"/>
    <cellStyle name="Normal 3 10 11" xfId="2702"/>
    <cellStyle name="Normal 3 10 2" xfId="106"/>
    <cellStyle name="Normal 3 10 2 10" xfId="2703"/>
    <cellStyle name="Normal 3 10 2 2" xfId="254"/>
    <cellStyle name="Normal 3 10 2 2 2" xfId="360"/>
    <cellStyle name="Normal 3 10 2 2 2 2" xfId="789"/>
    <cellStyle name="Normal 3 10 2 2 2 2 2" xfId="1624"/>
    <cellStyle name="Normal 3 10 2 2 2 2 3" xfId="2471"/>
    <cellStyle name="Normal 3 10 2 2 2 3" xfId="1210"/>
    <cellStyle name="Normal 3 10 2 2 2 4" xfId="2061"/>
    <cellStyle name="Normal 3 10 2 2 2 5" xfId="2896"/>
    <cellStyle name="Normal 3 10 2 2 3" xfId="518"/>
    <cellStyle name="Normal 3 10 2 2 3 2" xfId="939"/>
    <cellStyle name="Normal 3 10 2 2 3 2 2" xfId="1774"/>
    <cellStyle name="Normal 3 10 2 2 3 2 3" xfId="2621"/>
    <cellStyle name="Normal 3 10 2 2 3 3" xfId="1360"/>
    <cellStyle name="Normal 3 10 2 2 3 4" xfId="2211"/>
    <cellStyle name="Normal 3 10 2 2 3 5" xfId="3050"/>
    <cellStyle name="Normal 3 10 2 2 4" xfId="684"/>
    <cellStyle name="Normal 3 10 2 2 4 2" xfId="1519"/>
    <cellStyle name="Normal 3 10 2 2 4 3" xfId="2366"/>
    <cellStyle name="Normal 3 10 2 2 5" xfId="1105"/>
    <cellStyle name="Normal 3 10 2 2 6" xfId="1956"/>
    <cellStyle name="Normal 3 10 2 2 7" xfId="2791"/>
    <cellStyle name="Normal 3 10 2 3" xfId="289"/>
    <cellStyle name="Normal 3 10 2 3 2" xfId="394"/>
    <cellStyle name="Normal 3 10 2 3 2 2" xfId="823"/>
    <cellStyle name="Normal 3 10 2 3 2 2 2" xfId="1658"/>
    <cellStyle name="Normal 3 10 2 3 2 2 3" xfId="2505"/>
    <cellStyle name="Normal 3 10 2 3 2 3" xfId="1244"/>
    <cellStyle name="Normal 3 10 2 3 2 4" xfId="2095"/>
    <cellStyle name="Normal 3 10 2 3 2 5" xfId="2930"/>
    <cellStyle name="Normal 3 10 2 3 3" xfId="552"/>
    <cellStyle name="Normal 3 10 2 3 3 2" xfId="973"/>
    <cellStyle name="Normal 3 10 2 3 3 2 2" xfId="1808"/>
    <cellStyle name="Normal 3 10 2 3 3 2 3" xfId="2655"/>
    <cellStyle name="Normal 3 10 2 3 3 3" xfId="1394"/>
    <cellStyle name="Normal 3 10 2 3 3 4" xfId="2245"/>
    <cellStyle name="Normal 3 10 2 3 3 5" xfId="3084"/>
    <cellStyle name="Normal 3 10 2 3 4" xfId="718"/>
    <cellStyle name="Normal 3 10 2 3 4 2" xfId="1553"/>
    <cellStyle name="Normal 3 10 2 3 4 3" xfId="2400"/>
    <cellStyle name="Normal 3 10 2 3 5" xfId="1139"/>
    <cellStyle name="Normal 3 10 2 3 6" xfId="1990"/>
    <cellStyle name="Normal 3 10 2 3 7" xfId="2825"/>
    <cellStyle name="Normal 3 10 2 4" xfId="176"/>
    <cellStyle name="Normal 3 10 2 4 2" xfId="482"/>
    <cellStyle name="Normal 3 10 2 4 2 2" xfId="905"/>
    <cellStyle name="Normal 3 10 2 4 2 2 2" xfId="1740"/>
    <cellStyle name="Normal 3 10 2 4 2 2 3" xfId="2587"/>
    <cellStyle name="Normal 3 10 2 4 2 3" xfId="1326"/>
    <cellStyle name="Normal 3 10 2 4 2 4" xfId="2177"/>
    <cellStyle name="Normal 3 10 2 4 2 5" xfId="3014"/>
    <cellStyle name="Normal 3 10 2 4 3" xfId="647"/>
    <cellStyle name="Normal 3 10 2 4 3 2" xfId="1485"/>
    <cellStyle name="Normal 3 10 2 4 3 3" xfId="2332"/>
    <cellStyle name="Normal 3 10 2 4 4" xfId="1071"/>
    <cellStyle name="Normal 3 10 2 4 5" xfId="1922"/>
    <cellStyle name="Normal 3 10 2 4 6" xfId="2754"/>
    <cellStyle name="Normal 3 10 2 5" xfId="326"/>
    <cellStyle name="Normal 3 10 2 5 2" xfId="755"/>
    <cellStyle name="Normal 3 10 2 5 2 2" xfId="1590"/>
    <cellStyle name="Normal 3 10 2 5 2 3" xfId="2437"/>
    <cellStyle name="Normal 3 10 2 5 3" xfId="1176"/>
    <cellStyle name="Normal 3 10 2 5 4" xfId="2027"/>
    <cellStyle name="Normal 3 10 2 5 5" xfId="2862"/>
    <cellStyle name="Normal 3 10 2 6" xfId="431"/>
    <cellStyle name="Normal 3 10 2 6 2" xfId="860"/>
    <cellStyle name="Normal 3 10 2 6 2 2" xfId="1695"/>
    <cellStyle name="Normal 3 10 2 6 2 3" xfId="2542"/>
    <cellStyle name="Normal 3 10 2 6 3" xfId="1281"/>
    <cellStyle name="Normal 3 10 2 6 4" xfId="2132"/>
    <cellStyle name="Normal 3 10 2 6 5" xfId="2967"/>
    <cellStyle name="Normal 3 10 2 7" xfId="595"/>
    <cellStyle name="Normal 3 10 2 7 2" xfId="1435"/>
    <cellStyle name="Normal 3 10 2 7 3" xfId="2284"/>
    <cellStyle name="Normal 3 10 2 8" xfId="1024"/>
    <cellStyle name="Normal 3 10 2 9" xfId="1875"/>
    <cellStyle name="Normal 3 10 3" xfId="253"/>
    <cellStyle name="Normal 3 10 3 2" xfId="359"/>
    <cellStyle name="Normal 3 10 3 2 2" xfId="788"/>
    <cellStyle name="Normal 3 10 3 2 2 2" xfId="1623"/>
    <cellStyle name="Normal 3 10 3 2 2 3" xfId="2470"/>
    <cellStyle name="Normal 3 10 3 2 3" xfId="1209"/>
    <cellStyle name="Normal 3 10 3 2 4" xfId="2060"/>
    <cellStyle name="Normal 3 10 3 2 5" xfId="2895"/>
    <cellStyle name="Normal 3 10 3 3" xfId="517"/>
    <cellStyle name="Normal 3 10 3 3 2" xfId="938"/>
    <cellStyle name="Normal 3 10 3 3 2 2" xfId="1773"/>
    <cellStyle name="Normal 3 10 3 3 2 3" xfId="2620"/>
    <cellStyle name="Normal 3 10 3 3 3" xfId="1359"/>
    <cellStyle name="Normal 3 10 3 3 4" xfId="2210"/>
    <cellStyle name="Normal 3 10 3 3 5" xfId="3049"/>
    <cellStyle name="Normal 3 10 3 4" xfId="683"/>
    <cellStyle name="Normal 3 10 3 4 2" xfId="1518"/>
    <cellStyle name="Normal 3 10 3 4 3" xfId="2365"/>
    <cellStyle name="Normal 3 10 3 5" xfId="1104"/>
    <cellStyle name="Normal 3 10 3 6" xfId="1955"/>
    <cellStyle name="Normal 3 10 3 7" xfId="2790"/>
    <cellStyle name="Normal 3 10 4" xfId="288"/>
    <cellStyle name="Normal 3 10 4 2" xfId="393"/>
    <cellStyle name="Normal 3 10 4 2 2" xfId="822"/>
    <cellStyle name="Normal 3 10 4 2 2 2" xfId="1657"/>
    <cellStyle name="Normal 3 10 4 2 2 3" xfId="2504"/>
    <cellStyle name="Normal 3 10 4 2 3" xfId="1243"/>
    <cellStyle name="Normal 3 10 4 2 4" xfId="2094"/>
    <cellStyle name="Normal 3 10 4 2 5" xfId="2929"/>
    <cellStyle name="Normal 3 10 4 3" xfId="551"/>
    <cellStyle name="Normal 3 10 4 3 2" xfId="972"/>
    <cellStyle name="Normal 3 10 4 3 2 2" xfId="1807"/>
    <cellStyle name="Normal 3 10 4 3 2 3" xfId="2654"/>
    <cellStyle name="Normal 3 10 4 3 3" xfId="1393"/>
    <cellStyle name="Normal 3 10 4 3 4" xfId="2244"/>
    <cellStyle name="Normal 3 10 4 3 5" xfId="3083"/>
    <cellStyle name="Normal 3 10 4 4" xfId="717"/>
    <cellStyle name="Normal 3 10 4 4 2" xfId="1552"/>
    <cellStyle name="Normal 3 10 4 4 3" xfId="2399"/>
    <cellStyle name="Normal 3 10 4 5" xfId="1138"/>
    <cellStyle name="Normal 3 10 4 6" xfId="1989"/>
    <cellStyle name="Normal 3 10 4 7" xfId="2824"/>
    <cellStyle name="Normal 3 10 5" xfId="175"/>
    <cellStyle name="Normal 3 10 5 2" xfId="481"/>
    <cellStyle name="Normal 3 10 5 2 2" xfId="904"/>
    <cellStyle name="Normal 3 10 5 2 2 2" xfId="1739"/>
    <cellStyle name="Normal 3 10 5 2 2 3" xfId="2586"/>
    <cellStyle name="Normal 3 10 5 2 3" xfId="1325"/>
    <cellStyle name="Normal 3 10 5 2 4" xfId="2176"/>
    <cellStyle name="Normal 3 10 5 2 5" xfId="3013"/>
    <cellStyle name="Normal 3 10 5 3" xfId="646"/>
    <cellStyle name="Normal 3 10 5 3 2" xfId="1484"/>
    <cellStyle name="Normal 3 10 5 3 3" xfId="2331"/>
    <cellStyle name="Normal 3 10 5 4" xfId="1070"/>
    <cellStyle name="Normal 3 10 5 5" xfId="1921"/>
    <cellStyle name="Normal 3 10 5 6" xfId="2753"/>
    <cellStyle name="Normal 3 10 6" xfId="325"/>
    <cellStyle name="Normal 3 10 6 2" xfId="754"/>
    <cellStyle name="Normal 3 10 6 2 2" xfId="1589"/>
    <cellStyle name="Normal 3 10 6 2 3" xfId="2436"/>
    <cellStyle name="Normal 3 10 6 3" xfId="1175"/>
    <cellStyle name="Normal 3 10 6 4" xfId="2026"/>
    <cellStyle name="Normal 3 10 6 5" xfId="2861"/>
    <cellStyle name="Normal 3 10 7" xfId="430"/>
    <cellStyle name="Normal 3 10 7 2" xfId="859"/>
    <cellStyle name="Normal 3 10 7 2 2" xfId="1694"/>
    <cellStyle name="Normal 3 10 7 2 3" xfId="2541"/>
    <cellStyle name="Normal 3 10 7 3" xfId="1280"/>
    <cellStyle name="Normal 3 10 7 4" xfId="2131"/>
    <cellStyle name="Normal 3 10 7 5" xfId="2966"/>
    <cellStyle name="Normal 3 10 8" xfId="594"/>
    <cellStyle name="Normal 3 10 8 2" xfId="1434"/>
    <cellStyle name="Normal 3 10 8 3" xfId="2283"/>
    <cellStyle name="Normal 3 10 9" xfId="1023"/>
    <cellStyle name="Normal 3 11" xfId="107"/>
    <cellStyle name="Normal 3 11 10" xfId="1876"/>
    <cellStyle name="Normal 3 11 11" xfId="2704"/>
    <cellStyle name="Normal 3 11 2" xfId="108"/>
    <cellStyle name="Normal 3 11 2 10" xfId="2705"/>
    <cellStyle name="Normal 3 11 2 2" xfId="256"/>
    <cellStyle name="Normal 3 11 2 2 2" xfId="362"/>
    <cellStyle name="Normal 3 11 2 2 2 2" xfId="791"/>
    <cellStyle name="Normal 3 11 2 2 2 2 2" xfId="1626"/>
    <cellStyle name="Normal 3 11 2 2 2 2 3" xfId="2473"/>
    <cellStyle name="Normal 3 11 2 2 2 3" xfId="1212"/>
    <cellStyle name="Normal 3 11 2 2 2 4" xfId="2063"/>
    <cellStyle name="Normal 3 11 2 2 2 5" xfId="2898"/>
    <cellStyle name="Normal 3 11 2 2 3" xfId="520"/>
    <cellStyle name="Normal 3 11 2 2 3 2" xfId="941"/>
    <cellStyle name="Normal 3 11 2 2 3 2 2" xfId="1776"/>
    <cellStyle name="Normal 3 11 2 2 3 2 3" xfId="2623"/>
    <cellStyle name="Normal 3 11 2 2 3 3" xfId="1362"/>
    <cellStyle name="Normal 3 11 2 2 3 4" xfId="2213"/>
    <cellStyle name="Normal 3 11 2 2 3 5" xfId="3052"/>
    <cellStyle name="Normal 3 11 2 2 4" xfId="686"/>
    <cellStyle name="Normal 3 11 2 2 4 2" xfId="1521"/>
    <cellStyle name="Normal 3 11 2 2 4 3" xfId="2368"/>
    <cellStyle name="Normal 3 11 2 2 5" xfId="1107"/>
    <cellStyle name="Normal 3 11 2 2 6" xfId="1958"/>
    <cellStyle name="Normal 3 11 2 2 7" xfId="2793"/>
    <cellStyle name="Normal 3 11 2 3" xfId="291"/>
    <cellStyle name="Normal 3 11 2 3 2" xfId="396"/>
    <cellStyle name="Normal 3 11 2 3 2 2" xfId="825"/>
    <cellStyle name="Normal 3 11 2 3 2 2 2" xfId="1660"/>
    <cellStyle name="Normal 3 11 2 3 2 2 3" xfId="2507"/>
    <cellStyle name="Normal 3 11 2 3 2 3" xfId="1246"/>
    <cellStyle name="Normal 3 11 2 3 2 4" xfId="2097"/>
    <cellStyle name="Normal 3 11 2 3 2 5" xfId="2932"/>
    <cellStyle name="Normal 3 11 2 3 3" xfId="554"/>
    <cellStyle name="Normal 3 11 2 3 3 2" xfId="975"/>
    <cellStyle name="Normal 3 11 2 3 3 2 2" xfId="1810"/>
    <cellStyle name="Normal 3 11 2 3 3 2 3" xfId="2657"/>
    <cellStyle name="Normal 3 11 2 3 3 3" xfId="1396"/>
    <cellStyle name="Normal 3 11 2 3 3 4" xfId="2247"/>
    <cellStyle name="Normal 3 11 2 3 3 5" xfId="3086"/>
    <cellStyle name="Normal 3 11 2 3 4" xfId="720"/>
    <cellStyle name="Normal 3 11 2 3 4 2" xfId="1555"/>
    <cellStyle name="Normal 3 11 2 3 4 3" xfId="2402"/>
    <cellStyle name="Normal 3 11 2 3 5" xfId="1141"/>
    <cellStyle name="Normal 3 11 2 3 6" xfId="1992"/>
    <cellStyle name="Normal 3 11 2 3 7" xfId="2827"/>
    <cellStyle name="Normal 3 11 2 4" xfId="178"/>
    <cellStyle name="Normal 3 11 2 4 2" xfId="484"/>
    <cellStyle name="Normal 3 11 2 4 2 2" xfId="907"/>
    <cellStyle name="Normal 3 11 2 4 2 2 2" xfId="1742"/>
    <cellStyle name="Normal 3 11 2 4 2 2 3" xfId="2589"/>
    <cellStyle name="Normal 3 11 2 4 2 3" xfId="1328"/>
    <cellStyle name="Normal 3 11 2 4 2 4" xfId="2179"/>
    <cellStyle name="Normal 3 11 2 4 2 5" xfId="3016"/>
    <cellStyle name="Normal 3 11 2 4 3" xfId="649"/>
    <cellStyle name="Normal 3 11 2 4 3 2" xfId="1487"/>
    <cellStyle name="Normal 3 11 2 4 3 3" xfId="2334"/>
    <cellStyle name="Normal 3 11 2 4 4" xfId="1073"/>
    <cellStyle name="Normal 3 11 2 4 5" xfId="1924"/>
    <cellStyle name="Normal 3 11 2 4 6" xfId="2756"/>
    <cellStyle name="Normal 3 11 2 5" xfId="328"/>
    <cellStyle name="Normal 3 11 2 5 2" xfId="757"/>
    <cellStyle name="Normal 3 11 2 5 2 2" xfId="1592"/>
    <cellStyle name="Normal 3 11 2 5 2 3" xfId="2439"/>
    <cellStyle name="Normal 3 11 2 5 3" xfId="1178"/>
    <cellStyle name="Normal 3 11 2 5 4" xfId="2029"/>
    <cellStyle name="Normal 3 11 2 5 5" xfId="2864"/>
    <cellStyle name="Normal 3 11 2 6" xfId="433"/>
    <cellStyle name="Normal 3 11 2 6 2" xfId="862"/>
    <cellStyle name="Normal 3 11 2 6 2 2" xfId="1697"/>
    <cellStyle name="Normal 3 11 2 6 2 3" xfId="2544"/>
    <cellStyle name="Normal 3 11 2 6 3" xfId="1283"/>
    <cellStyle name="Normal 3 11 2 6 4" xfId="2134"/>
    <cellStyle name="Normal 3 11 2 6 5" xfId="2969"/>
    <cellStyle name="Normal 3 11 2 7" xfId="597"/>
    <cellStyle name="Normal 3 11 2 7 2" xfId="1437"/>
    <cellStyle name="Normal 3 11 2 7 3" xfId="2286"/>
    <cellStyle name="Normal 3 11 2 8" xfId="1026"/>
    <cellStyle name="Normal 3 11 2 9" xfId="1877"/>
    <cellStyle name="Normal 3 11 3" xfId="255"/>
    <cellStyle name="Normal 3 11 3 2" xfId="361"/>
    <cellStyle name="Normal 3 11 3 2 2" xfId="790"/>
    <cellStyle name="Normal 3 11 3 2 2 2" xfId="1625"/>
    <cellStyle name="Normal 3 11 3 2 2 3" xfId="2472"/>
    <cellStyle name="Normal 3 11 3 2 3" xfId="1211"/>
    <cellStyle name="Normal 3 11 3 2 4" xfId="2062"/>
    <cellStyle name="Normal 3 11 3 2 5" xfId="2897"/>
    <cellStyle name="Normal 3 11 3 3" xfId="519"/>
    <cellStyle name="Normal 3 11 3 3 2" xfId="940"/>
    <cellStyle name="Normal 3 11 3 3 2 2" xfId="1775"/>
    <cellStyle name="Normal 3 11 3 3 2 3" xfId="2622"/>
    <cellStyle name="Normal 3 11 3 3 3" xfId="1361"/>
    <cellStyle name="Normal 3 11 3 3 4" xfId="2212"/>
    <cellStyle name="Normal 3 11 3 3 5" xfId="3051"/>
    <cellStyle name="Normal 3 11 3 4" xfId="685"/>
    <cellStyle name="Normal 3 11 3 4 2" xfId="1520"/>
    <cellStyle name="Normal 3 11 3 4 3" xfId="2367"/>
    <cellStyle name="Normal 3 11 3 5" xfId="1106"/>
    <cellStyle name="Normal 3 11 3 6" xfId="1957"/>
    <cellStyle name="Normal 3 11 3 7" xfId="2792"/>
    <cellStyle name="Normal 3 11 4" xfId="290"/>
    <cellStyle name="Normal 3 11 4 2" xfId="395"/>
    <cellStyle name="Normal 3 11 4 2 2" xfId="824"/>
    <cellStyle name="Normal 3 11 4 2 2 2" xfId="1659"/>
    <cellStyle name="Normal 3 11 4 2 2 3" xfId="2506"/>
    <cellStyle name="Normal 3 11 4 2 3" xfId="1245"/>
    <cellStyle name="Normal 3 11 4 2 4" xfId="2096"/>
    <cellStyle name="Normal 3 11 4 2 5" xfId="2931"/>
    <cellStyle name="Normal 3 11 4 3" xfId="553"/>
    <cellStyle name="Normal 3 11 4 3 2" xfId="974"/>
    <cellStyle name="Normal 3 11 4 3 2 2" xfId="1809"/>
    <cellStyle name="Normal 3 11 4 3 2 3" xfId="2656"/>
    <cellStyle name="Normal 3 11 4 3 3" xfId="1395"/>
    <cellStyle name="Normal 3 11 4 3 4" xfId="2246"/>
    <cellStyle name="Normal 3 11 4 3 5" xfId="3085"/>
    <cellStyle name="Normal 3 11 4 4" xfId="719"/>
    <cellStyle name="Normal 3 11 4 4 2" xfId="1554"/>
    <cellStyle name="Normal 3 11 4 4 3" xfId="2401"/>
    <cellStyle name="Normal 3 11 4 5" xfId="1140"/>
    <cellStyle name="Normal 3 11 4 6" xfId="1991"/>
    <cellStyle name="Normal 3 11 4 7" xfId="2826"/>
    <cellStyle name="Normal 3 11 5" xfId="177"/>
    <cellStyle name="Normal 3 11 5 2" xfId="483"/>
    <cellStyle name="Normal 3 11 5 2 2" xfId="906"/>
    <cellStyle name="Normal 3 11 5 2 2 2" xfId="1741"/>
    <cellStyle name="Normal 3 11 5 2 2 3" xfId="2588"/>
    <cellStyle name="Normal 3 11 5 2 3" xfId="1327"/>
    <cellStyle name="Normal 3 11 5 2 4" xfId="2178"/>
    <cellStyle name="Normal 3 11 5 2 5" xfId="3015"/>
    <cellStyle name="Normal 3 11 5 3" xfId="648"/>
    <cellStyle name="Normal 3 11 5 3 2" xfId="1486"/>
    <cellStyle name="Normal 3 11 5 3 3" xfId="2333"/>
    <cellStyle name="Normal 3 11 5 4" xfId="1072"/>
    <cellStyle name="Normal 3 11 5 5" xfId="1923"/>
    <cellStyle name="Normal 3 11 5 6" xfId="2755"/>
    <cellStyle name="Normal 3 11 6" xfId="327"/>
    <cellStyle name="Normal 3 11 6 2" xfId="756"/>
    <cellStyle name="Normal 3 11 6 2 2" xfId="1591"/>
    <cellStyle name="Normal 3 11 6 2 3" xfId="2438"/>
    <cellStyle name="Normal 3 11 6 3" xfId="1177"/>
    <cellStyle name="Normal 3 11 6 4" xfId="2028"/>
    <cellStyle name="Normal 3 11 6 5" xfId="2863"/>
    <cellStyle name="Normal 3 11 7" xfId="432"/>
    <cellStyle name="Normal 3 11 7 2" xfId="861"/>
    <cellStyle name="Normal 3 11 7 2 2" xfId="1696"/>
    <cellStyle name="Normal 3 11 7 2 3" xfId="2543"/>
    <cellStyle name="Normal 3 11 7 3" xfId="1282"/>
    <cellStyle name="Normal 3 11 7 4" xfId="2133"/>
    <cellStyle name="Normal 3 11 7 5" xfId="2968"/>
    <cellStyle name="Normal 3 11 8" xfId="596"/>
    <cellStyle name="Normal 3 11 8 2" xfId="1436"/>
    <cellStyle name="Normal 3 11 8 3" xfId="2285"/>
    <cellStyle name="Normal 3 11 9" xfId="1025"/>
    <cellStyle name="Normal 3 12" xfId="109"/>
    <cellStyle name="Normal 3 12 10" xfId="2706"/>
    <cellStyle name="Normal 3 12 2" xfId="257"/>
    <cellStyle name="Normal 3 12 2 2" xfId="363"/>
    <cellStyle name="Normal 3 12 2 2 2" xfId="792"/>
    <cellStyle name="Normal 3 12 2 2 2 2" xfId="1627"/>
    <cellStyle name="Normal 3 12 2 2 2 3" xfId="2474"/>
    <cellStyle name="Normal 3 12 2 2 3" xfId="1213"/>
    <cellStyle name="Normal 3 12 2 2 4" xfId="2064"/>
    <cellStyle name="Normal 3 12 2 2 5" xfId="2899"/>
    <cellStyle name="Normal 3 12 2 3" xfId="521"/>
    <cellStyle name="Normal 3 12 2 3 2" xfId="942"/>
    <cellStyle name="Normal 3 12 2 3 2 2" xfId="1777"/>
    <cellStyle name="Normal 3 12 2 3 2 3" xfId="2624"/>
    <cellStyle name="Normal 3 12 2 3 3" xfId="1363"/>
    <cellStyle name="Normal 3 12 2 3 4" xfId="2214"/>
    <cellStyle name="Normal 3 12 2 3 5" xfId="3053"/>
    <cellStyle name="Normal 3 12 2 4" xfId="687"/>
    <cellStyle name="Normal 3 12 2 4 2" xfId="1522"/>
    <cellStyle name="Normal 3 12 2 4 3" xfId="2369"/>
    <cellStyle name="Normal 3 12 2 5" xfId="1108"/>
    <cellStyle name="Normal 3 12 2 6" xfId="1959"/>
    <cellStyle name="Normal 3 12 2 7" xfId="2794"/>
    <cellStyle name="Normal 3 12 3" xfId="292"/>
    <cellStyle name="Normal 3 12 3 2" xfId="397"/>
    <cellStyle name="Normal 3 12 3 2 2" xfId="826"/>
    <cellStyle name="Normal 3 12 3 2 2 2" xfId="1661"/>
    <cellStyle name="Normal 3 12 3 2 2 3" xfId="2508"/>
    <cellStyle name="Normal 3 12 3 2 3" xfId="1247"/>
    <cellStyle name="Normal 3 12 3 2 4" xfId="2098"/>
    <cellStyle name="Normal 3 12 3 2 5" xfId="2933"/>
    <cellStyle name="Normal 3 12 3 3" xfId="555"/>
    <cellStyle name="Normal 3 12 3 3 2" xfId="976"/>
    <cellStyle name="Normal 3 12 3 3 2 2" xfId="1811"/>
    <cellStyle name="Normal 3 12 3 3 2 3" xfId="2658"/>
    <cellStyle name="Normal 3 12 3 3 3" xfId="1397"/>
    <cellStyle name="Normal 3 12 3 3 4" xfId="2248"/>
    <cellStyle name="Normal 3 12 3 3 5" xfId="3087"/>
    <cellStyle name="Normal 3 12 3 4" xfId="721"/>
    <cellStyle name="Normal 3 12 3 4 2" xfId="1556"/>
    <cellStyle name="Normal 3 12 3 4 3" xfId="2403"/>
    <cellStyle name="Normal 3 12 3 5" xfId="1142"/>
    <cellStyle name="Normal 3 12 3 6" xfId="1993"/>
    <cellStyle name="Normal 3 12 3 7" xfId="2828"/>
    <cellStyle name="Normal 3 12 4" xfId="179"/>
    <cellStyle name="Normal 3 12 4 2" xfId="485"/>
    <cellStyle name="Normal 3 12 4 2 2" xfId="908"/>
    <cellStyle name="Normal 3 12 4 2 2 2" xfId="1743"/>
    <cellStyle name="Normal 3 12 4 2 2 3" xfId="2590"/>
    <cellStyle name="Normal 3 12 4 2 3" xfId="1329"/>
    <cellStyle name="Normal 3 12 4 2 4" xfId="2180"/>
    <cellStyle name="Normal 3 12 4 2 5" xfId="3017"/>
    <cellStyle name="Normal 3 12 4 3" xfId="650"/>
    <cellStyle name="Normal 3 12 4 3 2" xfId="1488"/>
    <cellStyle name="Normal 3 12 4 3 3" xfId="2335"/>
    <cellStyle name="Normal 3 12 4 4" xfId="1074"/>
    <cellStyle name="Normal 3 12 4 5" xfId="1925"/>
    <cellStyle name="Normal 3 12 4 6" xfId="2757"/>
    <cellStyle name="Normal 3 12 5" xfId="329"/>
    <cellStyle name="Normal 3 12 5 2" xfId="758"/>
    <cellStyle name="Normal 3 12 5 2 2" xfId="1593"/>
    <cellStyle name="Normal 3 12 5 2 3" xfId="2440"/>
    <cellStyle name="Normal 3 12 5 3" xfId="1179"/>
    <cellStyle name="Normal 3 12 5 4" xfId="2030"/>
    <cellStyle name="Normal 3 12 5 5" xfId="2865"/>
    <cellStyle name="Normal 3 12 6" xfId="434"/>
    <cellStyle name="Normal 3 12 6 2" xfId="863"/>
    <cellStyle name="Normal 3 12 6 2 2" xfId="1698"/>
    <cellStyle name="Normal 3 12 6 2 3" xfId="2545"/>
    <cellStyle name="Normal 3 12 6 3" xfId="1284"/>
    <cellStyle name="Normal 3 12 6 4" xfId="2135"/>
    <cellStyle name="Normal 3 12 6 5" xfId="2970"/>
    <cellStyle name="Normal 3 12 7" xfId="598"/>
    <cellStyle name="Normal 3 12 7 2" xfId="1438"/>
    <cellStyle name="Normal 3 12 7 3" xfId="2287"/>
    <cellStyle name="Normal 3 12 8" xfId="1027"/>
    <cellStyle name="Normal 3 12 9" xfId="1878"/>
    <cellStyle name="Normal 3 13" xfId="110"/>
    <cellStyle name="Normal 3 13 10" xfId="2707"/>
    <cellStyle name="Normal 3 13 2" xfId="258"/>
    <cellStyle name="Normal 3 13 2 2" xfId="364"/>
    <cellStyle name="Normal 3 13 2 2 2" xfId="793"/>
    <cellStyle name="Normal 3 13 2 2 2 2" xfId="1628"/>
    <cellStyle name="Normal 3 13 2 2 2 3" xfId="2475"/>
    <cellStyle name="Normal 3 13 2 2 3" xfId="1214"/>
    <cellStyle name="Normal 3 13 2 2 4" xfId="2065"/>
    <cellStyle name="Normal 3 13 2 2 5" xfId="2900"/>
    <cellStyle name="Normal 3 13 2 3" xfId="522"/>
    <cellStyle name="Normal 3 13 2 3 2" xfId="943"/>
    <cellStyle name="Normal 3 13 2 3 2 2" xfId="1778"/>
    <cellStyle name="Normal 3 13 2 3 2 3" xfId="2625"/>
    <cellStyle name="Normal 3 13 2 3 3" xfId="1364"/>
    <cellStyle name="Normal 3 13 2 3 4" xfId="2215"/>
    <cellStyle name="Normal 3 13 2 3 5" xfId="3054"/>
    <cellStyle name="Normal 3 13 2 4" xfId="688"/>
    <cellStyle name="Normal 3 13 2 4 2" xfId="1523"/>
    <cellStyle name="Normal 3 13 2 4 3" xfId="2370"/>
    <cellStyle name="Normal 3 13 2 5" xfId="1109"/>
    <cellStyle name="Normal 3 13 2 6" xfId="1960"/>
    <cellStyle name="Normal 3 13 2 7" xfId="2795"/>
    <cellStyle name="Normal 3 13 3" xfId="293"/>
    <cellStyle name="Normal 3 13 3 2" xfId="398"/>
    <cellStyle name="Normal 3 13 3 2 2" xfId="827"/>
    <cellStyle name="Normal 3 13 3 2 2 2" xfId="1662"/>
    <cellStyle name="Normal 3 13 3 2 2 3" xfId="2509"/>
    <cellStyle name="Normal 3 13 3 2 3" xfId="1248"/>
    <cellStyle name="Normal 3 13 3 2 4" xfId="2099"/>
    <cellStyle name="Normal 3 13 3 2 5" xfId="2934"/>
    <cellStyle name="Normal 3 13 3 3" xfId="556"/>
    <cellStyle name="Normal 3 13 3 3 2" xfId="977"/>
    <cellStyle name="Normal 3 13 3 3 2 2" xfId="1812"/>
    <cellStyle name="Normal 3 13 3 3 2 3" xfId="2659"/>
    <cellStyle name="Normal 3 13 3 3 3" xfId="1398"/>
    <cellStyle name="Normal 3 13 3 3 4" xfId="2249"/>
    <cellStyle name="Normal 3 13 3 3 5" xfId="3088"/>
    <cellStyle name="Normal 3 13 3 4" xfId="722"/>
    <cellStyle name="Normal 3 13 3 4 2" xfId="1557"/>
    <cellStyle name="Normal 3 13 3 4 3" xfId="2404"/>
    <cellStyle name="Normal 3 13 3 5" xfId="1143"/>
    <cellStyle name="Normal 3 13 3 6" xfId="1994"/>
    <cellStyle name="Normal 3 13 3 7" xfId="2829"/>
    <cellStyle name="Normal 3 13 4" xfId="180"/>
    <cellStyle name="Normal 3 13 4 2" xfId="486"/>
    <cellStyle name="Normal 3 13 4 2 2" xfId="909"/>
    <cellStyle name="Normal 3 13 4 2 2 2" xfId="1744"/>
    <cellStyle name="Normal 3 13 4 2 2 3" xfId="2591"/>
    <cellStyle name="Normal 3 13 4 2 3" xfId="1330"/>
    <cellStyle name="Normal 3 13 4 2 4" xfId="2181"/>
    <cellStyle name="Normal 3 13 4 2 5" xfId="3018"/>
    <cellStyle name="Normal 3 13 4 3" xfId="651"/>
    <cellStyle name="Normal 3 13 4 3 2" xfId="1489"/>
    <cellStyle name="Normal 3 13 4 3 3" xfId="2336"/>
    <cellStyle name="Normal 3 13 4 4" xfId="1075"/>
    <cellStyle name="Normal 3 13 4 5" xfId="1926"/>
    <cellStyle name="Normal 3 13 4 6" xfId="2758"/>
    <cellStyle name="Normal 3 13 5" xfId="330"/>
    <cellStyle name="Normal 3 13 5 2" xfId="759"/>
    <cellStyle name="Normal 3 13 5 2 2" xfId="1594"/>
    <cellStyle name="Normal 3 13 5 2 3" xfId="2441"/>
    <cellStyle name="Normal 3 13 5 3" xfId="1180"/>
    <cellStyle name="Normal 3 13 5 4" xfId="2031"/>
    <cellStyle name="Normal 3 13 5 5" xfId="2866"/>
    <cellStyle name="Normal 3 13 6" xfId="435"/>
    <cellStyle name="Normal 3 13 6 2" xfId="864"/>
    <cellStyle name="Normal 3 13 6 2 2" xfId="1699"/>
    <cellStyle name="Normal 3 13 6 2 3" xfId="2546"/>
    <cellStyle name="Normal 3 13 6 3" xfId="1285"/>
    <cellStyle name="Normal 3 13 6 4" xfId="2136"/>
    <cellStyle name="Normal 3 13 6 5" xfId="2971"/>
    <cellStyle name="Normal 3 13 7" xfId="599"/>
    <cellStyle name="Normal 3 13 7 2" xfId="1439"/>
    <cellStyle name="Normal 3 13 7 3" xfId="2288"/>
    <cellStyle name="Normal 3 13 8" xfId="1028"/>
    <cellStyle name="Normal 3 13 9" xfId="1879"/>
    <cellStyle name="Normal 3 14" xfId="164"/>
    <cellStyle name="Normal 3 14 10" xfId="2742"/>
    <cellStyle name="Normal 3 14 11" xfId="3126"/>
    <cellStyle name="Normal 3 14 2" xfId="171"/>
    <cellStyle name="Normal 3 14 2 2" xfId="579"/>
    <cellStyle name="Normal 3 14 2 2 2" xfId="1000"/>
    <cellStyle name="Normal 3 14 2 2 2 2" xfId="1835"/>
    <cellStyle name="Normal 3 14 2 2 2 3" xfId="2682"/>
    <cellStyle name="Normal 3 14 2 2 2 3 2" xfId="3129"/>
    <cellStyle name="Normal 3 14 2 2 3" xfId="1421"/>
    <cellStyle name="Normal 3 14 2 2 4" xfId="2272"/>
    <cellStyle name="Normal 3 14 2 2 5" xfId="3111"/>
    <cellStyle name="Normal 3 14 2 3" xfId="642"/>
    <cellStyle name="Normal 3 14 2 3 2" xfId="1480"/>
    <cellStyle name="Normal 3 14 2 3 3" xfId="2327"/>
    <cellStyle name="Normal 3 14 2 4" xfId="1066"/>
    <cellStyle name="Normal 3 14 2 5" xfId="1917"/>
    <cellStyle name="Normal 3 14 2 6" xfId="2749"/>
    <cellStyle name="Normal 3 14 2 7" xfId="3128"/>
    <cellStyle name="Normal 3 14 3" xfId="172"/>
    <cellStyle name="Normal 3 14 3 2" xfId="643"/>
    <cellStyle name="Normal 3 14 3 2 2" xfId="1481"/>
    <cellStyle name="Normal 3 14 3 2 3" xfId="2328"/>
    <cellStyle name="Normal 3 14 3 3" xfId="1067"/>
    <cellStyle name="Normal 3 14 3 4" xfId="1918"/>
    <cellStyle name="Normal 3 14 3 5" xfId="2750"/>
    <cellStyle name="Normal 3 14 4" xfId="316"/>
    <cellStyle name="Normal 3 14 4 2" xfId="745"/>
    <cellStyle name="Normal 3 14 4 2 2" xfId="1580"/>
    <cellStyle name="Normal 3 14 4 2 3" xfId="2427"/>
    <cellStyle name="Normal 3 14 4 3" xfId="1166"/>
    <cellStyle name="Normal 3 14 4 4" xfId="2017"/>
    <cellStyle name="Normal 3 14 4 5" xfId="2852"/>
    <cellStyle name="Normal 3 14 5" xfId="421"/>
    <cellStyle name="Normal 3 14 5 2" xfId="850"/>
    <cellStyle name="Normal 3 14 5 2 2" xfId="1685"/>
    <cellStyle name="Normal 3 14 5 2 3" xfId="2532"/>
    <cellStyle name="Normal 3 14 5 3" xfId="1271"/>
    <cellStyle name="Normal 3 14 5 4" xfId="2122"/>
    <cellStyle name="Normal 3 14 5 5" xfId="2957"/>
    <cellStyle name="Normal 3 14 6" xfId="466"/>
    <cellStyle name="Normal 3 14 6 2" xfId="895"/>
    <cellStyle name="Normal 3 14 6 2 2" xfId="1730"/>
    <cellStyle name="Normal 3 14 6 2 3" xfId="2577"/>
    <cellStyle name="Normal 3 14 6 3" xfId="1316"/>
    <cellStyle name="Normal 3 14 6 4" xfId="2167"/>
    <cellStyle name="Normal 3 14 6 5" xfId="3002"/>
    <cellStyle name="Normal 3 14 7" xfId="635"/>
    <cellStyle name="Normal 3 14 7 2" xfId="1473"/>
    <cellStyle name="Normal 3 14 7 3" xfId="2320"/>
    <cellStyle name="Normal 3 14 8" xfId="1059"/>
    <cellStyle name="Normal 3 14 9" xfId="1910"/>
    <cellStyle name="Normal 3 14 9 2" xfId="3131"/>
    <cellStyle name="Normal 3 15" xfId="586"/>
    <cellStyle name="Normal 3 15 2" xfId="1007"/>
    <cellStyle name="Normal 3 15 2 2" xfId="1842"/>
    <cellStyle name="Normal 3 15 2 3" xfId="2689"/>
    <cellStyle name="Normal 3 15 3" xfId="1428"/>
    <cellStyle name="Normal 3 15 4" xfId="2279"/>
    <cellStyle name="Normal 3 15 4 2" xfId="3130"/>
    <cellStyle name="Normal 3 15 5" xfId="3118"/>
    <cellStyle name="Normal 3 15 6" xfId="3127"/>
    <cellStyle name="Normal 3 2" xfId="111"/>
    <cellStyle name="Normal 3 2 10" xfId="1029"/>
    <cellStyle name="Normal 3 2 11" xfId="1880"/>
    <cellStyle name="Normal 3 2 12" xfId="2708"/>
    <cellStyle name="Normal 3 2 2" xfId="112"/>
    <cellStyle name="Normal 3 2 3" xfId="113"/>
    <cellStyle name="Normal 3 2 3 10" xfId="2709"/>
    <cellStyle name="Normal 3 2 3 2" xfId="260"/>
    <cellStyle name="Normal 3 2 3 2 2" xfId="366"/>
    <cellStyle name="Normal 3 2 3 2 2 2" xfId="795"/>
    <cellStyle name="Normal 3 2 3 2 2 2 2" xfId="1630"/>
    <cellStyle name="Normal 3 2 3 2 2 2 3" xfId="2477"/>
    <cellStyle name="Normal 3 2 3 2 2 3" xfId="1216"/>
    <cellStyle name="Normal 3 2 3 2 2 4" xfId="2067"/>
    <cellStyle name="Normal 3 2 3 2 2 5" xfId="2902"/>
    <cellStyle name="Normal 3 2 3 2 3" xfId="524"/>
    <cellStyle name="Normal 3 2 3 2 3 2" xfId="945"/>
    <cellStyle name="Normal 3 2 3 2 3 2 2" xfId="1780"/>
    <cellStyle name="Normal 3 2 3 2 3 2 3" xfId="2627"/>
    <cellStyle name="Normal 3 2 3 2 3 3" xfId="1366"/>
    <cellStyle name="Normal 3 2 3 2 3 4" xfId="2217"/>
    <cellStyle name="Normal 3 2 3 2 3 5" xfId="3056"/>
    <cellStyle name="Normal 3 2 3 2 4" xfId="690"/>
    <cellStyle name="Normal 3 2 3 2 4 2" xfId="1525"/>
    <cellStyle name="Normal 3 2 3 2 4 3" xfId="2372"/>
    <cellStyle name="Normal 3 2 3 2 5" xfId="1111"/>
    <cellStyle name="Normal 3 2 3 2 6" xfId="1962"/>
    <cellStyle name="Normal 3 2 3 2 7" xfId="2797"/>
    <cellStyle name="Normal 3 2 3 3" xfId="295"/>
    <cellStyle name="Normal 3 2 3 3 2" xfId="400"/>
    <cellStyle name="Normal 3 2 3 3 2 2" xfId="829"/>
    <cellStyle name="Normal 3 2 3 3 2 2 2" xfId="1664"/>
    <cellStyle name="Normal 3 2 3 3 2 2 3" xfId="2511"/>
    <cellStyle name="Normal 3 2 3 3 2 3" xfId="1250"/>
    <cellStyle name="Normal 3 2 3 3 2 4" xfId="2101"/>
    <cellStyle name="Normal 3 2 3 3 2 5" xfId="2936"/>
    <cellStyle name="Normal 3 2 3 3 3" xfId="558"/>
    <cellStyle name="Normal 3 2 3 3 3 2" xfId="979"/>
    <cellStyle name="Normal 3 2 3 3 3 2 2" xfId="1814"/>
    <cellStyle name="Normal 3 2 3 3 3 2 3" xfId="2661"/>
    <cellStyle name="Normal 3 2 3 3 3 3" xfId="1400"/>
    <cellStyle name="Normal 3 2 3 3 3 4" xfId="2251"/>
    <cellStyle name="Normal 3 2 3 3 3 5" xfId="3090"/>
    <cellStyle name="Normal 3 2 3 3 4" xfId="724"/>
    <cellStyle name="Normal 3 2 3 3 4 2" xfId="1559"/>
    <cellStyle name="Normal 3 2 3 3 4 3" xfId="2406"/>
    <cellStyle name="Normal 3 2 3 3 5" xfId="1145"/>
    <cellStyle name="Normal 3 2 3 3 6" xfId="1996"/>
    <cellStyle name="Normal 3 2 3 3 7" xfId="2831"/>
    <cellStyle name="Normal 3 2 3 4" xfId="182"/>
    <cellStyle name="Normal 3 2 3 4 2" xfId="488"/>
    <cellStyle name="Normal 3 2 3 4 2 2" xfId="911"/>
    <cellStyle name="Normal 3 2 3 4 2 2 2" xfId="1746"/>
    <cellStyle name="Normal 3 2 3 4 2 2 3" xfId="2593"/>
    <cellStyle name="Normal 3 2 3 4 2 3" xfId="1332"/>
    <cellStyle name="Normal 3 2 3 4 2 4" xfId="2183"/>
    <cellStyle name="Normal 3 2 3 4 2 5" xfId="3020"/>
    <cellStyle name="Normal 3 2 3 4 3" xfId="653"/>
    <cellStyle name="Normal 3 2 3 4 3 2" xfId="1491"/>
    <cellStyle name="Normal 3 2 3 4 3 3" xfId="2338"/>
    <cellStyle name="Normal 3 2 3 4 4" xfId="1077"/>
    <cellStyle name="Normal 3 2 3 4 5" xfId="1928"/>
    <cellStyle name="Normal 3 2 3 4 6" xfId="2760"/>
    <cellStyle name="Normal 3 2 3 5" xfId="332"/>
    <cellStyle name="Normal 3 2 3 5 2" xfId="761"/>
    <cellStyle name="Normal 3 2 3 5 2 2" xfId="1596"/>
    <cellStyle name="Normal 3 2 3 5 2 3" xfId="2443"/>
    <cellStyle name="Normal 3 2 3 5 3" xfId="1182"/>
    <cellStyle name="Normal 3 2 3 5 4" xfId="2033"/>
    <cellStyle name="Normal 3 2 3 5 5" xfId="2868"/>
    <cellStyle name="Normal 3 2 3 6" xfId="437"/>
    <cellStyle name="Normal 3 2 3 6 2" xfId="866"/>
    <cellStyle name="Normal 3 2 3 6 2 2" xfId="1701"/>
    <cellStyle name="Normal 3 2 3 6 2 3" xfId="2548"/>
    <cellStyle name="Normal 3 2 3 6 3" xfId="1287"/>
    <cellStyle name="Normal 3 2 3 6 4" xfId="2138"/>
    <cellStyle name="Normal 3 2 3 6 5" xfId="2973"/>
    <cellStyle name="Normal 3 2 3 7" xfId="601"/>
    <cellStyle name="Normal 3 2 3 7 2" xfId="1442"/>
    <cellStyle name="Normal 3 2 3 7 3" xfId="2290"/>
    <cellStyle name="Normal 3 2 3 8" xfId="1030"/>
    <cellStyle name="Normal 3 2 3 9" xfId="1881"/>
    <cellStyle name="Normal 3 2 4" xfId="259"/>
    <cellStyle name="Normal 3 2 4 2" xfId="365"/>
    <cellStyle name="Normal 3 2 4 2 2" xfId="794"/>
    <cellStyle name="Normal 3 2 4 2 2 2" xfId="1629"/>
    <cellStyle name="Normal 3 2 4 2 2 3" xfId="2476"/>
    <cellStyle name="Normal 3 2 4 2 3" xfId="1215"/>
    <cellStyle name="Normal 3 2 4 2 4" xfId="2066"/>
    <cellStyle name="Normal 3 2 4 2 5" xfId="2901"/>
    <cellStyle name="Normal 3 2 4 3" xfId="523"/>
    <cellStyle name="Normal 3 2 4 3 2" xfId="944"/>
    <cellStyle name="Normal 3 2 4 3 2 2" xfId="1779"/>
    <cellStyle name="Normal 3 2 4 3 2 3" xfId="2626"/>
    <cellStyle name="Normal 3 2 4 3 3" xfId="1365"/>
    <cellStyle name="Normal 3 2 4 3 4" xfId="2216"/>
    <cellStyle name="Normal 3 2 4 3 5" xfId="3055"/>
    <cellStyle name="Normal 3 2 4 4" xfId="689"/>
    <cellStyle name="Normal 3 2 4 4 2" xfId="1524"/>
    <cellStyle name="Normal 3 2 4 4 3" xfId="2371"/>
    <cellStyle name="Normal 3 2 4 5" xfId="1110"/>
    <cellStyle name="Normal 3 2 4 6" xfId="1961"/>
    <cellStyle name="Normal 3 2 4 7" xfId="2796"/>
    <cellStyle name="Normal 3 2 5" xfId="294"/>
    <cellStyle name="Normal 3 2 5 2" xfId="399"/>
    <cellStyle name="Normal 3 2 5 2 2" xfId="828"/>
    <cellStyle name="Normal 3 2 5 2 2 2" xfId="1663"/>
    <cellStyle name="Normal 3 2 5 2 2 3" xfId="2510"/>
    <cellStyle name="Normal 3 2 5 2 3" xfId="1249"/>
    <cellStyle name="Normal 3 2 5 2 4" xfId="2100"/>
    <cellStyle name="Normal 3 2 5 2 5" xfId="2935"/>
    <cellStyle name="Normal 3 2 5 3" xfId="557"/>
    <cellStyle name="Normal 3 2 5 3 2" xfId="978"/>
    <cellStyle name="Normal 3 2 5 3 2 2" xfId="1813"/>
    <cellStyle name="Normal 3 2 5 3 2 3" xfId="2660"/>
    <cellStyle name="Normal 3 2 5 3 3" xfId="1399"/>
    <cellStyle name="Normal 3 2 5 3 4" xfId="2250"/>
    <cellStyle name="Normal 3 2 5 3 5" xfId="3089"/>
    <cellStyle name="Normal 3 2 5 4" xfId="723"/>
    <cellStyle name="Normal 3 2 5 4 2" xfId="1558"/>
    <cellStyle name="Normal 3 2 5 4 3" xfId="2405"/>
    <cellStyle name="Normal 3 2 5 5" xfId="1144"/>
    <cellStyle name="Normal 3 2 5 6" xfId="1995"/>
    <cellStyle name="Normal 3 2 5 7" xfId="2830"/>
    <cellStyle name="Normal 3 2 6" xfId="181"/>
    <cellStyle name="Normal 3 2 6 2" xfId="487"/>
    <cellStyle name="Normal 3 2 6 2 2" xfId="910"/>
    <cellStyle name="Normal 3 2 6 2 2 2" xfId="1745"/>
    <cellStyle name="Normal 3 2 6 2 2 3" xfId="2592"/>
    <cellStyle name="Normal 3 2 6 2 3" xfId="1331"/>
    <cellStyle name="Normal 3 2 6 2 4" xfId="2182"/>
    <cellStyle name="Normal 3 2 6 2 5" xfId="3019"/>
    <cellStyle name="Normal 3 2 6 3" xfId="652"/>
    <cellStyle name="Normal 3 2 6 3 2" xfId="1490"/>
    <cellStyle name="Normal 3 2 6 3 3" xfId="2337"/>
    <cellStyle name="Normal 3 2 6 4" xfId="1076"/>
    <cellStyle name="Normal 3 2 6 5" xfId="1927"/>
    <cellStyle name="Normal 3 2 6 6" xfId="2759"/>
    <cellStyle name="Normal 3 2 7" xfId="331"/>
    <cellStyle name="Normal 3 2 7 2" xfId="760"/>
    <cellStyle name="Normal 3 2 7 2 2" xfId="1595"/>
    <cellStyle name="Normal 3 2 7 2 3" xfId="2442"/>
    <cellStyle name="Normal 3 2 7 3" xfId="1181"/>
    <cellStyle name="Normal 3 2 7 4" xfId="2032"/>
    <cellStyle name="Normal 3 2 7 5" xfId="2867"/>
    <cellStyle name="Normal 3 2 8" xfId="436"/>
    <cellStyle name="Normal 3 2 8 2" xfId="865"/>
    <cellStyle name="Normal 3 2 8 2 2" xfId="1700"/>
    <cellStyle name="Normal 3 2 8 2 3" xfId="2547"/>
    <cellStyle name="Normal 3 2 8 3" xfId="1286"/>
    <cellStyle name="Normal 3 2 8 4" xfId="2137"/>
    <cellStyle name="Normal 3 2 8 5" xfId="2972"/>
    <cellStyle name="Normal 3 2 9" xfId="600"/>
    <cellStyle name="Normal 3 2 9 2" xfId="1440"/>
    <cellStyle name="Normal 3 2 9 3" xfId="2289"/>
    <cellStyle name="Normal 3 3" xfId="114"/>
    <cellStyle name="Normal 3 3 10" xfId="1882"/>
    <cellStyle name="Normal 3 3 11" xfId="2710"/>
    <cellStyle name="Normal 3 3 2" xfId="115"/>
    <cellStyle name="Normal 3 3 2 10" xfId="2711"/>
    <cellStyle name="Normal 3 3 2 2" xfId="262"/>
    <cellStyle name="Normal 3 3 2 2 2" xfId="368"/>
    <cellStyle name="Normal 3 3 2 2 2 2" xfId="797"/>
    <cellStyle name="Normal 3 3 2 2 2 2 2" xfId="1632"/>
    <cellStyle name="Normal 3 3 2 2 2 2 3" xfId="2479"/>
    <cellStyle name="Normal 3 3 2 2 2 3" xfId="1218"/>
    <cellStyle name="Normal 3 3 2 2 2 4" xfId="2069"/>
    <cellStyle name="Normal 3 3 2 2 2 5" xfId="2904"/>
    <cellStyle name="Normal 3 3 2 2 3" xfId="526"/>
    <cellStyle name="Normal 3 3 2 2 3 2" xfId="947"/>
    <cellStyle name="Normal 3 3 2 2 3 2 2" xfId="1782"/>
    <cellStyle name="Normal 3 3 2 2 3 2 3" xfId="2629"/>
    <cellStyle name="Normal 3 3 2 2 3 3" xfId="1368"/>
    <cellStyle name="Normal 3 3 2 2 3 4" xfId="2219"/>
    <cellStyle name="Normal 3 3 2 2 3 5" xfId="3058"/>
    <cellStyle name="Normal 3 3 2 2 4" xfId="692"/>
    <cellStyle name="Normal 3 3 2 2 4 2" xfId="1527"/>
    <cellStyle name="Normal 3 3 2 2 4 3" xfId="2374"/>
    <cellStyle name="Normal 3 3 2 2 5" xfId="1113"/>
    <cellStyle name="Normal 3 3 2 2 6" xfId="1964"/>
    <cellStyle name="Normal 3 3 2 2 7" xfId="2799"/>
    <cellStyle name="Normal 3 3 2 3" xfId="297"/>
    <cellStyle name="Normal 3 3 2 3 2" xfId="402"/>
    <cellStyle name="Normal 3 3 2 3 2 2" xfId="831"/>
    <cellStyle name="Normal 3 3 2 3 2 2 2" xfId="1666"/>
    <cellStyle name="Normal 3 3 2 3 2 2 3" xfId="2513"/>
    <cellStyle name="Normal 3 3 2 3 2 3" xfId="1252"/>
    <cellStyle name="Normal 3 3 2 3 2 4" xfId="2103"/>
    <cellStyle name="Normal 3 3 2 3 2 5" xfId="2938"/>
    <cellStyle name="Normal 3 3 2 3 3" xfId="560"/>
    <cellStyle name="Normal 3 3 2 3 3 2" xfId="981"/>
    <cellStyle name="Normal 3 3 2 3 3 2 2" xfId="1816"/>
    <cellStyle name="Normal 3 3 2 3 3 2 3" xfId="2663"/>
    <cellStyle name="Normal 3 3 2 3 3 3" xfId="1402"/>
    <cellStyle name="Normal 3 3 2 3 3 4" xfId="2253"/>
    <cellStyle name="Normal 3 3 2 3 3 5" xfId="3092"/>
    <cellStyle name="Normal 3 3 2 3 4" xfId="726"/>
    <cellStyle name="Normal 3 3 2 3 4 2" xfId="1561"/>
    <cellStyle name="Normal 3 3 2 3 4 3" xfId="2408"/>
    <cellStyle name="Normal 3 3 2 3 5" xfId="1147"/>
    <cellStyle name="Normal 3 3 2 3 6" xfId="1998"/>
    <cellStyle name="Normal 3 3 2 3 7" xfId="2833"/>
    <cellStyle name="Normal 3 3 2 4" xfId="184"/>
    <cellStyle name="Normal 3 3 2 4 2" xfId="490"/>
    <cellStyle name="Normal 3 3 2 4 2 2" xfId="913"/>
    <cellStyle name="Normal 3 3 2 4 2 2 2" xfId="1748"/>
    <cellStyle name="Normal 3 3 2 4 2 2 3" xfId="2595"/>
    <cellStyle name="Normal 3 3 2 4 2 3" xfId="1334"/>
    <cellStyle name="Normal 3 3 2 4 2 4" xfId="2185"/>
    <cellStyle name="Normal 3 3 2 4 2 5" xfId="3022"/>
    <cellStyle name="Normal 3 3 2 4 3" xfId="655"/>
    <cellStyle name="Normal 3 3 2 4 3 2" xfId="1493"/>
    <cellStyle name="Normal 3 3 2 4 3 3" xfId="2340"/>
    <cellStyle name="Normal 3 3 2 4 4" xfId="1079"/>
    <cellStyle name="Normal 3 3 2 4 5" xfId="1930"/>
    <cellStyle name="Normal 3 3 2 4 6" xfId="2762"/>
    <cellStyle name="Normal 3 3 2 5" xfId="334"/>
    <cellStyle name="Normal 3 3 2 5 2" xfId="763"/>
    <cellStyle name="Normal 3 3 2 5 2 2" xfId="1598"/>
    <cellStyle name="Normal 3 3 2 5 2 3" xfId="2445"/>
    <cellStyle name="Normal 3 3 2 5 3" xfId="1184"/>
    <cellStyle name="Normal 3 3 2 5 4" xfId="2035"/>
    <cellStyle name="Normal 3 3 2 5 5" xfId="2870"/>
    <cellStyle name="Normal 3 3 2 6" xfId="439"/>
    <cellStyle name="Normal 3 3 2 6 2" xfId="868"/>
    <cellStyle name="Normal 3 3 2 6 2 2" xfId="1703"/>
    <cellStyle name="Normal 3 3 2 6 2 3" xfId="2550"/>
    <cellStyle name="Normal 3 3 2 6 3" xfId="1289"/>
    <cellStyle name="Normal 3 3 2 6 4" xfId="2140"/>
    <cellStyle name="Normal 3 3 2 6 5" xfId="2975"/>
    <cellStyle name="Normal 3 3 2 7" xfId="603"/>
    <cellStyle name="Normal 3 3 2 7 2" xfId="1444"/>
    <cellStyle name="Normal 3 3 2 7 3" xfId="2292"/>
    <cellStyle name="Normal 3 3 2 8" xfId="1032"/>
    <cellStyle name="Normal 3 3 2 9" xfId="1883"/>
    <cellStyle name="Normal 3 3 3" xfId="261"/>
    <cellStyle name="Normal 3 3 3 2" xfId="367"/>
    <cellStyle name="Normal 3 3 3 2 2" xfId="796"/>
    <cellStyle name="Normal 3 3 3 2 2 2" xfId="1631"/>
    <cellStyle name="Normal 3 3 3 2 2 3" xfId="2478"/>
    <cellStyle name="Normal 3 3 3 2 3" xfId="1217"/>
    <cellStyle name="Normal 3 3 3 2 4" xfId="2068"/>
    <cellStyle name="Normal 3 3 3 2 5" xfId="2903"/>
    <cellStyle name="Normal 3 3 3 3" xfId="525"/>
    <cellStyle name="Normal 3 3 3 3 2" xfId="946"/>
    <cellStyle name="Normal 3 3 3 3 2 2" xfId="1781"/>
    <cellStyle name="Normal 3 3 3 3 2 3" xfId="2628"/>
    <cellStyle name="Normal 3 3 3 3 3" xfId="1367"/>
    <cellStyle name="Normal 3 3 3 3 4" xfId="2218"/>
    <cellStyle name="Normal 3 3 3 3 5" xfId="3057"/>
    <cellStyle name="Normal 3 3 3 4" xfId="691"/>
    <cellStyle name="Normal 3 3 3 4 2" xfId="1526"/>
    <cellStyle name="Normal 3 3 3 4 3" xfId="2373"/>
    <cellStyle name="Normal 3 3 3 5" xfId="1112"/>
    <cellStyle name="Normal 3 3 3 6" xfId="1963"/>
    <cellStyle name="Normal 3 3 3 7" xfId="2798"/>
    <cellStyle name="Normal 3 3 4" xfId="296"/>
    <cellStyle name="Normal 3 3 4 2" xfId="401"/>
    <cellStyle name="Normal 3 3 4 2 2" xfId="830"/>
    <cellStyle name="Normal 3 3 4 2 2 2" xfId="1665"/>
    <cellStyle name="Normal 3 3 4 2 2 3" xfId="2512"/>
    <cellStyle name="Normal 3 3 4 2 3" xfId="1251"/>
    <cellStyle name="Normal 3 3 4 2 4" xfId="2102"/>
    <cellStyle name="Normal 3 3 4 2 5" xfId="2937"/>
    <cellStyle name="Normal 3 3 4 3" xfId="559"/>
    <cellStyle name="Normal 3 3 4 3 2" xfId="980"/>
    <cellStyle name="Normal 3 3 4 3 2 2" xfId="1815"/>
    <cellStyle name="Normal 3 3 4 3 2 3" xfId="2662"/>
    <cellStyle name="Normal 3 3 4 3 3" xfId="1401"/>
    <cellStyle name="Normal 3 3 4 3 4" xfId="2252"/>
    <cellStyle name="Normal 3 3 4 3 5" xfId="3091"/>
    <cellStyle name="Normal 3 3 4 4" xfId="725"/>
    <cellStyle name="Normal 3 3 4 4 2" xfId="1560"/>
    <cellStyle name="Normal 3 3 4 4 3" xfId="2407"/>
    <cellStyle name="Normal 3 3 4 5" xfId="1146"/>
    <cellStyle name="Normal 3 3 4 6" xfId="1997"/>
    <cellStyle name="Normal 3 3 4 7" xfId="2832"/>
    <cellStyle name="Normal 3 3 5" xfId="183"/>
    <cellStyle name="Normal 3 3 5 2" xfId="489"/>
    <cellStyle name="Normal 3 3 5 2 2" xfId="912"/>
    <cellStyle name="Normal 3 3 5 2 2 2" xfId="1747"/>
    <cellStyle name="Normal 3 3 5 2 2 3" xfId="2594"/>
    <cellStyle name="Normal 3 3 5 2 3" xfId="1333"/>
    <cellStyle name="Normal 3 3 5 2 4" xfId="2184"/>
    <cellStyle name="Normal 3 3 5 2 5" xfId="3021"/>
    <cellStyle name="Normal 3 3 5 3" xfId="654"/>
    <cellStyle name="Normal 3 3 5 3 2" xfId="1492"/>
    <cellStyle name="Normal 3 3 5 3 3" xfId="2339"/>
    <cellStyle name="Normal 3 3 5 4" xfId="1078"/>
    <cellStyle name="Normal 3 3 5 5" xfId="1929"/>
    <cellStyle name="Normal 3 3 5 6" xfId="2761"/>
    <cellStyle name="Normal 3 3 6" xfId="333"/>
    <cellStyle name="Normal 3 3 6 2" xfId="762"/>
    <cellStyle name="Normal 3 3 6 2 2" xfId="1597"/>
    <cellStyle name="Normal 3 3 6 2 3" xfId="2444"/>
    <cellStyle name="Normal 3 3 6 3" xfId="1183"/>
    <cellStyle name="Normal 3 3 6 4" xfId="2034"/>
    <cellStyle name="Normal 3 3 6 5" xfId="2869"/>
    <cellStyle name="Normal 3 3 7" xfId="438"/>
    <cellStyle name="Normal 3 3 7 2" xfId="867"/>
    <cellStyle name="Normal 3 3 7 2 2" xfId="1702"/>
    <cellStyle name="Normal 3 3 7 2 3" xfId="2549"/>
    <cellStyle name="Normal 3 3 7 3" xfId="1288"/>
    <cellStyle name="Normal 3 3 7 4" xfId="2139"/>
    <cellStyle name="Normal 3 3 7 5" xfId="2974"/>
    <cellStyle name="Normal 3 3 8" xfId="602"/>
    <cellStyle name="Normal 3 3 8 2" xfId="1443"/>
    <cellStyle name="Normal 3 3 8 3" xfId="2291"/>
    <cellStyle name="Normal 3 3 9" xfId="1031"/>
    <cellStyle name="Normal 3 4" xfId="116"/>
    <cellStyle name="Normal 3 4 10" xfId="1884"/>
    <cellStyle name="Normal 3 4 11" xfId="2712"/>
    <cellStyle name="Normal 3 4 2" xfId="117"/>
    <cellStyle name="Normal 3 4 2 10" xfId="2713"/>
    <cellStyle name="Normal 3 4 2 2" xfId="264"/>
    <cellStyle name="Normal 3 4 2 2 2" xfId="370"/>
    <cellStyle name="Normal 3 4 2 2 2 2" xfId="799"/>
    <cellStyle name="Normal 3 4 2 2 2 2 2" xfId="1634"/>
    <cellStyle name="Normal 3 4 2 2 2 2 3" xfId="2481"/>
    <cellStyle name="Normal 3 4 2 2 2 3" xfId="1220"/>
    <cellStyle name="Normal 3 4 2 2 2 4" xfId="2071"/>
    <cellStyle name="Normal 3 4 2 2 2 5" xfId="2906"/>
    <cellStyle name="Normal 3 4 2 2 3" xfId="528"/>
    <cellStyle name="Normal 3 4 2 2 3 2" xfId="949"/>
    <cellStyle name="Normal 3 4 2 2 3 2 2" xfId="1784"/>
    <cellStyle name="Normal 3 4 2 2 3 2 3" xfId="2631"/>
    <cellStyle name="Normal 3 4 2 2 3 3" xfId="1370"/>
    <cellStyle name="Normal 3 4 2 2 3 4" xfId="2221"/>
    <cellStyle name="Normal 3 4 2 2 3 5" xfId="3060"/>
    <cellStyle name="Normal 3 4 2 2 4" xfId="694"/>
    <cellStyle name="Normal 3 4 2 2 4 2" xfId="1529"/>
    <cellStyle name="Normal 3 4 2 2 4 3" xfId="2376"/>
    <cellStyle name="Normal 3 4 2 2 5" xfId="1115"/>
    <cellStyle name="Normal 3 4 2 2 6" xfId="1966"/>
    <cellStyle name="Normal 3 4 2 2 7" xfId="2801"/>
    <cellStyle name="Normal 3 4 2 3" xfId="299"/>
    <cellStyle name="Normal 3 4 2 3 2" xfId="404"/>
    <cellStyle name="Normal 3 4 2 3 2 2" xfId="833"/>
    <cellStyle name="Normal 3 4 2 3 2 2 2" xfId="1668"/>
    <cellStyle name="Normal 3 4 2 3 2 2 3" xfId="2515"/>
    <cellStyle name="Normal 3 4 2 3 2 3" xfId="1254"/>
    <cellStyle name="Normal 3 4 2 3 2 4" xfId="2105"/>
    <cellStyle name="Normal 3 4 2 3 2 5" xfId="2940"/>
    <cellStyle name="Normal 3 4 2 3 3" xfId="562"/>
    <cellStyle name="Normal 3 4 2 3 3 2" xfId="983"/>
    <cellStyle name="Normal 3 4 2 3 3 2 2" xfId="1818"/>
    <cellStyle name="Normal 3 4 2 3 3 2 3" xfId="2665"/>
    <cellStyle name="Normal 3 4 2 3 3 3" xfId="1404"/>
    <cellStyle name="Normal 3 4 2 3 3 4" xfId="2255"/>
    <cellStyle name="Normal 3 4 2 3 3 5" xfId="3094"/>
    <cellStyle name="Normal 3 4 2 3 4" xfId="728"/>
    <cellStyle name="Normal 3 4 2 3 4 2" xfId="1563"/>
    <cellStyle name="Normal 3 4 2 3 4 3" xfId="2410"/>
    <cellStyle name="Normal 3 4 2 3 5" xfId="1149"/>
    <cellStyle name="Normal 3 4 2 3 6" xfId="2000"/>
    <cellStyle name="Normal 3 4 2 3 7" xfId="2835"/>
    <cellStyle name="Normal 3 4 2 4" xfId="186"/>
    <cellStyle name="Normal 3 4 2 4 2" xfId="492"/>
    <cellStyle name="Normal 3 4 2 4 2 2" xfId="915"/>
    <cellStyle name="Normal 3 4 2 4 2 2 2" xfId="1750"/>
    <cellStyle name="Normal 3 4 2 4 2 2 3" xfId="2597"/>
    <cellStyle name="Normal 3 4 2 4 2 3" xfId="1336"/>
    <cellStyle name="Normal 3 4 2 4 2 4" xfId="2187"/>
    <cellStyle name="Normal 3 4 2 4 2 5" xfId="3024"/>
    <cellStyle name="Normal 3 4 2 4 3" xfId="657"/>
    <cellStyle name="Normal 3 4 2 4 3 2" xfId="1495"/>
    <cellStyle name="Normal 3 4 2 4 3 3" xfId="2342"/>
    <cellStyle name="Normal 3 4 2 4 4" xfId="1081"/>
    <cellStyle name="Normal 3 4 2 4 5" xfId="1932"/>
    <cellStyle name="Normal 3 4 2 4 6" xfId="2764"/>
    <cellStyle name="Normal 3 4 2 5" xfId="336"/>
    <cellStyle name="Normal 3 4 2 5 2" xfId="765"/>
    <cellStyle name="Normal 3 4 2 5 2 2" xfId="1600"/>
    <cellStyle name="Normal 3 4 2 5 2 3" xfId="2447"/>
    <cellStyle name="Normal 3 4 2 5 3" xfId="1186"/>
    <cellStyle name="Normal 3 4 2 5 4" xfId="2037"/>
    <cellStyle name="Normal 3 4 2 5 5" xfId="2872"/>
    <cellStyle name="Normal 3 4 2 6" xfId="441"/>
    <cellStyle name="Normal 3 4 2 6 2" xfId="870"/>
    <cellStyle name="Normal 3 4 2 6 2 2" xfId="1705"/>
    <cellStyle name="Normal 3 4 2 6 2 3" xfId="2552"/>
    <cellStyle name="Normal 3 4 2 6 3" xfId="1291"/>
    <cellStyle name="Normal 3 4 2 6 4" xfId="2142"/>
    <cellStyle name="Normal 3 4 2 6 5" xfId="2977"/>
    <cellStyle name="Normal 3 4 2 7" xfId="605"/>
    <cellStyle name="Normal 3 4 2 7 2" xfId="1446"/>
    <cellStyle name="Normal 3 4 2 7 3" xfId="2294"/>
    <cellStyle name="Normal 3 4 2 8" xfId="1034"/>
    <cellStyle name="Normal 3 4 2 9" xfId="1885"/>
    <cellStyle name="Normal 3 4 3" xfId="263"/>
    <cellStyle name="Normal 3 4 3 2" xfId="369"/>
    <cellStyle name="Normal 3 4 3 2 2" xfId="798"/>
    <cellStyle name="Normal 3 4 3 2 2 2" xfId="1633"/>
    <cellStyle name="Normal 3 4 3 2 2 3" xfId="2480"/>
    <cellStyle name="Normal 3 4 3 2 3" xfId="1219"/>
    <cellStyle name="Normal 3 4 3 2 4" xfId="2070"/>
    <cellStyle name="Normal 3 4 3 2 5" xfId="2905"/>
    <cellStyle name="Normal 3 4 3 3" xfId="527"/>
    <cellStyle name="Normal 3 4 3 3 2" xfId="948"/>
    <cellStyle name="Normal 3 4 3 3 2 2" xfId="1783"/>
    <cellStyle name="Normal 3 4 3 3 2 3" xfId="2630"/>
    <cellStyle name="Normal 3 4 3 3 3" xfId="1369"/>
    <cellStyle name="Normal 3 4 3 3 4" xfId="2220"/>
    <cellStyle name="Normal 3 4 3 3 5" xfId="3059"/>
    <cellStyle name="Normal 3 4 3 4" xfId="693"/>
    <cellStyle name="Normal 3 4 3 4 2" xfId="1528"/>
    <cellStyle name="Normal 3 4 3 4 3" xfId="2375"/>
    <cellStyle name="Normal 3 4 3 5" xfId="1114"/>
    <cellStyle name="Normal 3 4 3 6" xfId="1965"/>
    <cellStyle name="Normal 3 4 3 7" xfId="2800"/>
    <cellStyle name="Normal 3 4 4" xfId="298"/>
    <cellStyle name="Normal 3 4 4 2" xfId="403"/>
    <cellStyle name="Normal 3 4 4 2 2" xfId="832"/>
    <cellStyle name="Normal 3 4 4 2 2 2" xfId="1667"/>
    <cellStyle name="Normal 3 4 4 2 2 3" xfId="2514"/>
    <cellStyle name="Normal 3 4 4 2 3" xfId="1253"/>
    <cellStyle name="Normal 3 4 4 2 4" xfId="2104"/>
    <cellStyle name="Normal 3 4 4 2 5" xfId="2939"/>
    <cellStyle name="Normal 3 4 4 3" xfId="561"/>
    <cellStyle name="Normal 3 4 4 3 2" xfId="982"/>
    <cellStyle name="Normal 3 4 4 3 2 2" xfId="1817"/>
    <cellStyle name="Normal 3 4 4 3 2 3" xfId="2664"/>
    <cellStyle name="Normal 3 4 4 3 3" xfId="1403"/>
    <cellStyle name="Normal 3 4 4 3 4" xfId="2254"/>
    <cellStyle name="Normal 3 4 4 3 5" xfId="3093"/>
    <cellStyle name="Normal 3 4 4 4" xfId="727"/>
    <cellStyle name="Normal 3 4 4 4 2" xfId="1562"/>
    <cellStyle name="Normal 3 4 4 4 3" xfId="2409"/>
    <cellStyle name="Normal 3 4 4 5" xfId="1148"/>
    <cellStyle name="Normal 3 4 4 6" xfId="1999"/>
    <cellStyle name="Normal 3 4 4 7" xfId="2834"/>
    <cellStyle name="Normal 3 4 5" xfId="185"/>
    <cellStyle name="Normal 3 4 5 2" xfId="491"/>
    <cellStyle name="Normal 3 4 5 2 2" xfId="914"/>
    <cellStyle name="Normal 3 4 5 2 2 2" xfId="1749"/>
    <cellStyle name="Normal 3 4 5 2 2 3" xfId="2596"/>
    <cellStyle name="Normal 3 4 5 2 3" xfId="1335"/>
    <cellStyle name="Normal 3 4 5 2 4" xfId="2186"/>
    <cellStyle name="Normal 3 4 5 2 5" xfId="3023"/>
    <cellStyle name="Normal 3 4 5 3" xfId="656"/>
    <cellStyle name="Normal 3 4 5 3 2" xfId="1494"/>
    <cellStyle name="Normal 3 4 5 3 3" xfId="2341"/>
    <cellStyle name="Normal 3 4 5 4" xfId="1080"/>
    <cellStyle name="Normal 3 4 5 5" xfId="1931"/>
    <cellStyle name="Normal 3 4 5 6" xfId="2763"/>
    <cellStyle name="Normal 3 4 6" xfId="335"/>
    <cellStyle name="Normal 3 4 6 2" xfId="764"/>
    <cellStyle name="Normal 3 4 6 2 2" xfId="1599"/>
    <cellStyle name="Normal 3 4 6 2 3" xfId="2446"/>
    <cellStyle name="Normal 3 4 6 3" xfId="1185"/>
    <cellStyle name="Normal 3 4 6 4" xfId="2036"/>
    <cellStyle name="Normal 3 4 6 5" xfId="2871"/>
    <cellStyle name="Normal 3 4 7" xfId="440"/>
    <cellStyle name="Normal 3 4 7 2" xfId="869"/>
    <cellStyle name="Normal 3 4 7 2 2" xfId="1704"/>
    <cellStyle name="Normal 3 4 7 2 3" xfId="2551"/>
    <cellStyle name="Normal 3 4 7 3" xfId="1290"/>
    <cellStyle name="Normal 3 4 7 4" xfId="2141"/>
    <cellStyle name="Normal 3 4 7 5" xfId="2976"/>
    <cellStyle name="Normal 3 4 8" xfId="604"/>
    <cellStyle name="Normal 3 4 8 2" xfId="1445"/>
    <cellStyle name="Normal 3 4 8 3" xfId="2293"/>
    <cellStyle name="Normal 3 4 9" xfId="1033"/>
    <cellStyle name="Normal 3 5" xfId="118"/>
    <cellStyle name="Normal 3 5 10" xfId="1886"/>
    <cellStyle name="Normal 3 5 11" xfId="2714"/>
    <cellStyle name="Normal 3 5 2" xfId="119"/>
    <cellStyle name="Normal 3 5 2 10" xfId="2715"/>
    <cellStyle name="Normal 3 5 2 2" xfId="266"/>
    <cellStyle name="Normal 3 5 2 2 2" xfId="372"/>
    <cellStyle name="Normal 3 5 2 2 2 2" xfId="801"/>
    <cellStyle name="Normal 3 5 2 2 2 2 2" xfId="1636"/>
    <cellStyle name="Normal 3 5 2 2 2 2 3" xfId="2483"/>
    <cellStyle name="Normal 3 5 2 2 2 3" xfId="1222"/>
    <cellStyle name="Normal 3 5 2 2 2 4" xfId="2073"/>
    <cellStyle name="Normal 3 5 2 2 2 5" xfId="2908"/>
    <cellStyle name="Normal 3 5 2 2 3" xfId="530"/>
    <cellStyle name="Normal 3 5 2 2 3 2" xfId="951"/>
    <cellStyle name="Normal 3 5 2 2 3 2 2" xfId="1786"/>
    <cellStyle name="Normal 3 5 2 2 3 2 3" xfId="2633"/>
    <cellStyle name="Normal 3 5 2 2 3 3" xfId="1372"/>
    <cellStyle name="Normal 3 5 2 2 3 4" xfId="2223"/>
    <cellStyle name="Normal 3 5 2 2 3 5" xfId="3062"/>
    <cellStyle name="Normal 3 5 2 2 4" xfId="696"/>
    <cellStyle name="Normal 3 5 2 2 4 2" xfId="1531"/>
    <cellStyle name="Normal 3 5 2 2 4 3" xfId="2378"/>
    <cellStyle name="Normal 3 5 2 2 5" xfId="1117"/>
    <cellStyle name="Normal 3 5 2 2 6" xfId="1968"/>
    <cellStyle name="Normal 3 5 2 2 7" xfId="2803"/>
    <cellStyle name="Normal 3 5 2 3" xfId="301"/>
    <cellStyle name="Normal 3 5 2 3 2" xfId="406"/>
    <cellStyle name="Normal 3 5 2 3 2 2" xfId="835"/>
    <cellStyle name="Normal 3 5 2 3 2 2 2" xfId="1670"/>
    <cellStyle name="Normal 3 5 2 3 2 2 3" xfId="2517"/>
    <cellStyle name="Normal 3 5 2 3 2 3" xfId="1256"/>
    <cellStyle name="Normal 3 5 2 3 2 4" xfId="2107"/>
    <cellStyle name="Normal 3 5 2 3 2 5" xfId="2942"/>
    <cellStyle name="Normal 3 5 2 3 3" xfId="564"/>
    <cellStyle name="Normal 3 5 2 3 3 2" xfId="985"/>
    <cellStyle name="Normal 3 5 2 3 3 2 2" xfId="1820"/>
    <cellStyle name="Normal 3 5 2 3 3 2 3" xfId="2667"/>
    <cellStyle name="Normal 3 5 2 3 3 3" xfId="1406"/>
    <cellStyle name="Normal 3 5 2 3 3 4" xfId="2257"/>
    <cellStyle name="Normal 3 5 2 3 3 5" xfId="3096"/>
    <cellStyle name="Normal 3 5 2 3 4" xfId="730"/>
    <cellStyle name="Normal 3 5 2 3 4 2" xfId="1565"/>
    <cellStyle name="Normal 3 5 2 3 4 3" xfId="2412"/>
    <cellStyle name="Normal 3 5 2 3 5" xfId="1151"/>
    <cellStyle name="Normal 3 5 2 3 6" xfId="2002"/>
    <cellStyle name="Normal 3 5 2 3 7" xfId="2837"/>
    <cellStyle name="Normal 3 5 2 4" xfId="188"/>
    <cellStyle name="Normal 3 5 2 4 2" xfId="494"/>
    <cellStyle name="Normal 3 5 2 4 2 2" xfId="917"/>
    <cellStyle name="Normal 3 5 2 4 2 2 2" xfId="1752"/>
    <cellStyle name="Normal 3 5 2 4 2 2 3" xfId="2599"/>
    <cellStyle name="Normal 3 5 2 4 2 3" xfId="1338"/>
    <cellStyle name="Normal 3 5 2 4 2 4" xfId="2189"/>
    <cellStyle name="Normal 3 5 2 4 2 5" xfId="3026"/>
    <cellStyle name="Normal 3 5 2 4 3" xfId="659"/>
    <cellStyle name="Normal 3 5 2 4 3 2" xfId="1497"/>
    <cellStyle name="Normal 3 5 2 4 3 3" xfId="2344"/>
    <cellStyle name="Normal 3 5 2 4 4" xfId="1083"/>
    <cellStyle name="Normal 3 5 2 4 5" xfId="1934"/>
    <cellStyle name="Normal 3 5 2 4 6" xfId="2766"/>
    <cellStyle name="Normal 3 5 2 5" xfId="338"/>
    <cellStyle name="Normal 3 5 2 5 2" xfId="767"/>
    <cellStyle name="Normal 3 5 2 5 2 2" xfId="1602"/>
    <cellStyle name="Normal 3 5 2 5 2 3" xfId="2449"/>
    <cellStyle name="Normal 3 5 2 5 3" xfId="1188"/>
    <cellStyle name="Normal 3 5 2 5 4" xfId="2039"/>
    <cellStyle name="Normal 3 5 2 5 5" xfId="2874"/>
    <cellStyle name="Normal 3 5 2 6" xfId="443"/>
    <cellStyle name="Normal 3 5 2 6 2" xfId="872"/>
    <cellStyle name="Normal 3 5 2 6 2 2" xfId="1707"/>
    <cellStyle name="Normal 3 5 2 6 2 3" xfId="2554"/>
    <cellStyle name="Normal 3 5 2 6 3" xfId="1293"/>
    <cellStyle name="Normal 3 5 2 6 4" xfId="2144"/>
    <cellStyle name="Normal 3 5 2 6 5" xfId="2979"/>
    <cellStyle name="Normal 3 5 2 7" xfId="607"/>
    <cellStyle name="Normal 3 5 2 7 2" xfId="1448"/>
    <cellStyle name="Normal 3 5 2 7 3" xfId="2296"/>
    <cellStyle name="Normal 3 5 2 8" xfId="1036"/>
    <cellStyle name="Normal 3 5 2 9" xfId="1887"/>
    <cellStyle name="Normal 3 5 3" xfId="265"/>
    <cellStyle name="Normal 3 5 3 2" xfId="371"/>
    <cellStyle name="Normal 3 5 3 2 2" xfId="800"/>
    <cellStyle name="Normal 3 5 3 2 2 2" xfId="1635"/>
    <cellStyle name="Normal 3 5 3 2 2 3" xfId="2482"/>
    <cellStyle name="Normal 3 5 3 2 3" xfId="1221"/>
    <cellStyle name="Normal 3 5 3 2 4" xfId="2072"/>
    <cellStyle name="Normal 3 5 3 2 5" xfId="2907"/>
    <cellStyle name="Normal 3 5 3 3" xfId="529"/>
    <cellStyle name="Normal 3 5 3 3 2" xfId="950"/>
    <cellStyle name="Normal 3 5 3 3 2 2" xfId="1785"/>
    <cellStyle name="Normal 3 5 3 3 2 3" xfId="2632"/>
    <cellStyle name="Normal 3 5 3 3 3" xfId="1371"/>
    <cellStyle name="Normal 3 5 3 3 4" xfId="2222"/>
    <cellStyle name="Normal 3 5 3 3 5" xfId="3061"/>
    <cellStyle name="Normal 3 5 3 4" xfId="695"/>
    <cellStyle name="Normal 3 5 3 4 2" xfId="1530"/>
    <cellStyle name="Normal 3 5 3 4 3" xfId="2377"/>
    <cellStyle name="Normal 3 5 3 5" xfId="1116"/>
    <cellStyle name="Normal 3 5 3 6" xfId="1967"/>
    <cellStyle name="Normal 3 5 3 7" xfId="2802"/>
    <cellStyle name="Normal 3 5 4" xfId="300"/>
    <cellStyle name="Normal 3 5 4 2" xfId="405"/>
    <cellStyle name="Normal 3 5 4 2 2" xfId="834"/>
    <cellStyle name="Normal 3 5 4 2 2 2" xfId="1669"/>
    <cellStyle name="Normal 3 5 4 2 2 3" xfId="2516"/>
    <cellStyle name="Normal 3 5 4 2 3" xfId="1255"/>
    <cellStyle name="Normal 3 5 4 2 4" xfId="2106"/>
    <cellStyle name="Normal 3 5 4 2 5" xfId="2941"/>
    <cellStyle name="Normal 3 5 4 3" xfId="563"/>
    <cellStyle name="Normal 3 5 4 3 2" xfId="984"/>
    <cellStyle name="Normal 3 5 4 3 2 2" xfId="1819"/>
    <cellStyle name="Normal 3 5 4 3 2 3" xfId="2666"/>
    <cellStyle name="Normal 3 5 4 3 3" xfId="1405"/>
    <cellStyle name="Normal 3 5 4 3 4" xfId="2256"/>
    <cellStyle name="Normal 3 5 4 3 5" xfId="3095"/>
    <cellStyle name="Normal 3 5 4 4" xfId="729"/>
    <cellStyle name="Normal 3 5 4 4 2" xfId="1564"/>
    <cellStyle name="Normal 3 5 4 4 3" xfId="2411"/>
    <cellStyle name="Normal 3 5 4 5" xfId="1150"/>
    <cellStyle name="Normal 3 5 4 6" xfId="2001"/>
    <cellStyle name="Normal 3 5 4 7" xfId="2836"/>
    <cellStyle name="Normal 3 5 5" xfId="187"/>
    <cellStyle name="Normal 3 5 5 2" xfId="493"/>
    <cellStyle name="Normal 3 5 5 2 2" xfId="916"/>
    <cellStyle name="Normal 3 5 5 2 2 2" xfId="1751"/>
    <cellStyle name="Normal 3 5 5 2 2 3" xfId="2598"/>
    <cellStyle name="Normal 3 5 5 2 3" xfId="1337"/>
    <cellStyle name="Normal 3 5 5 2 4" xfId="2188"/>
    <cellStyle name="Normal 3 5 5 2 5" xfId="3025"/>
    <cellStyle name="Normal 3 5 5 3" xfId="658"/>
    <cellStyle name="Normal 3 5 5 3 2" xfId="1496"/>
    <cellStyle name="Normal 3 5 5 3 3" xfId="2343"/>
    <cellStyle name="Normal 3 5 5 4" xfId="1082"/>
    <cellStyle name="Normal 3 5 5 5" xfId="1933"/>
    <cellStyle name="Normal 3 5 5 6" xfId="2765"/>
    <cellStyle name="Normal 3 5 6" xfId="337"/>
    <cellStyle name="Normal 3 5 6 2" xfId="766"/>
    <cellStyle name="Normal 3 5 6 2 2" xfId="1601"/>
    <cellStyle name="Normal 3 5 6 2 3" xfId="2448"/>
    <cellStyle name="Normal 3 5 6 3" xfId="1187"/>
    <cellStyle name="Normal 3 5 6 4" xfId="2038"/>
    <cellStyle name="Normal 3 5 6 5" xfId="2873"/>
    <cellStyle name="Normal 3 5 7" xfId="442"/>
    <cellStyle name="Normal 3 5 7 2" xfId="871"/>
    <cellStyle name="Normal 3 5 7 2 2" xfId="1706"/>
    <cellStyle name="Normal 3 5 7 2 3" xfId="2553"/>
    <cellStyle name="Normal 3 5 7 3" xfId="1292"/>
    <cellStyle name="Normal 3 5 7 4" xfId="2143"/>
    <cellStyle name="Normal 3 5 7 5" xfId="2978"/>
    <cellStyle name="Normal 3 5 8" xfId="606"/>
    <cellStyle name="Normal 3 5 8 2" xfId="1447"/>
    <cellStyle name="Normal 3 5 8 3" xfId="2295"/>
    <cellStyle name="Normal 3 5 9" xfId="1035"/>
    <cellStyle name="Normal 3 6" xfId="120"/>
    <cellStyle name="Normal 3 7" xfId="121"/>
    <cellStyle name="Normal 3 8" xfId="122"/>
    <cellStyle name="Normal 3 8 10" xfId="1888"/>
    <cellStyle name="Normal 3 8 11" xfId="2716"/>
    <cellStyle name="Normal 3 8 2" xfId="123"/>
    <cellStyle name="Normal 3 8 2 10" xfId="2717"/>
    <cellStyle name="Normal 3 8 2 2" xfId="268"/>
    <cellStyle name="Normal 3 8 2 2 2" xfId="374"/>
    <cellStyle name="Normal 3 8 2 2 2 2" xfId="803"/>
    <cellStyle name="Normal 3 8 2 2 2 2 2" xfId="1638"/>
    <cellStyle name="Normal 3 8 2 2 2 2 3" xfId="2485"/>
    <cellStyle name="Normal 3 8 2 2 2 3" xfId="1224"/>
    <cellStyle name="Normal 3 8 2 2 2 4" xfId="2075"/>
    <cellStyle name="Normal 3 8 2 2 2 5" xfId="2910"/>
    <cellStyle name="Normal 3 8 2 2 3" xfId="532"/>
    <cellStyle name="Normal 3 8 2 2 3 2" xfId="953"/>
    <cellStyle name="Normal 3 8 2 2 3 2 2" xfId="1788"/>
    <cellStyle name="Normal 3 8 2 2 3 2 3" xfId="2635"/>
    <cellStyle name="Normal 3 8 2 2 3 3" xfId="1374"/>
    <cellStyle name="Normal 3 8 2 2 3 4" xfId="2225"/>
    <cellStyle name="Normal 3 8 2 2 3 5" xfId="3064"/>
    <cellStyle name="Normal 3 8 2 2 4" xfId="698"/>
    <cellStyle name="Normal 3 8 2 2 4 2" xfId="1533"/>
    <cellStyle name="Normal 3 8 2 2 4 3" xfId="2380"/>
    <cellStyle name="Normal 3 8 2 2 5" xfId="1119"/>
    <cellStyle name="Normal 3 8 2 2 6" xfId="1970"/>
    <cellStyle name="Normal 3 8 2 2 7" xfId="2805"/>
    <cellStyle name="Normal 3 8 2 3" xfId="303"/>
    <cellStyle name="Normal 3 8 2 3 2" xfId="408"/>
    <cellStyle name="Normal 3 8 2 3 2 2" xfId="837"/>
    <cellStyle name="Normal 3 8 2 3 2 2 2" xfId="1672"/>
    <cellStyle name="Normal 3 8 2 3 2 2 3" xfId="2519"/>
    <cellStyle name="Normal 3 8 2 3 2 3" xfId="1258"/>
    <cellStyle name="Normal 3 8 2 3 2 4" xfId="2109"/>
    <cellStyle name="Normal 3 8 2 3 2 5" xfId="2944"/>
    <cellStyle name="Normal 3 8 2 3 3" xfId="566"/>
    <cellStyle name="Normal 3 8 2 3 3 2" xfId="987"/>
    <cellStyle name="Normal 3 8 2 3 3 2 2" xfId="1822"/>
    <cellStyle name="Normal 3 8 2 3 3 2 3" xfId="2669"/>
    <cellStyle name="Normal 3 8 2 3 3 3" xfId="1408"/>
    <cellStyle name="Normal 3 8 2 3 3 4" xfId="2259"/>
    <cellStyle name="Normal 3 8 2 3 3 5" xfId="3098"/>
    <cellStyle name="Normal 3 8 2 3 4" xfId="732"/>
    <cellStyle name="Normal 3 8 2 3 4 2" xfId="1567"/>
    <cellStyle name="Normal 3 8 2 3 4 3" xfId="2414"/>
    <cellStyle name="Normal 3 8 2 3 5" xfId="1153"/>
    <cellStyle name="Normal 3 8 2 3 6" xfId="2004"/>
    <cellStyle name="Normal 3 8 2 3 7" xfId="2839"/>
    <cellStyle name="Normal 3 8 2 4" xfId="190"/>
    <cellStyle name="Normal 3 8 2 4 2" xfId="496"/>
    <cellStyle name="Normal 3 8 2 4 2 2" xfId="919"/>
    <cellStyle name="Normal 3 8 2 4 2 2 2" xfId="1754"/>
    <cellStyle name="Normal 3 8 2 4 2 2 3" xfId="2601"/>
    <cellStyle name="Normal 3 8 2 4 2 3" xfId="1340"/>
    <cellStyle name="Normal 3 8 2 4 2 4" xfId="2191"/>
    <cellStyle name="Normal 3 8 2 4 2 5" xfId="3028"/>
    <cellStyle name="Normal 3 8 2 4 3" xfId="661"/>
    <cellStyle name="Normal 3 8 2 4 3 2" xfId="1499"/>
    <cellStyle name="Normal 3 8 2 4 3 3" xfId="2346"/>
    <cellStyle name="Normal 3 8 2 4 4" xfId="1085"/>
    <cellStyle name="Normal 3 8 2 4 5" xfId="1936"/>
    <cellStyle name="Normal 3 8 2 4 6" xfId="2768"/>
    <cellStyle name="Normal 3 8 2 5" xfId="340"/>
    <cellStyle name="Normal 3 8 2 5 2" xfId="769"/>
    <cellStyle name="Normal 3 8 2 5 2 2" xfId="1604"/>
    <cellStyle name="Normal 3 8 2 5 2 3" xfId="2451"/>
    <cellStyle name="Normal 3 8 2 5 3" xfId="1190"/>
    <cellStyle name="Normal 3 8 2 5 4" xfId="2041"/>
    <cellStyle name="Normal 3 8 2 5 5" xfId="2876"/>
    <cellStyle name="Normal 3 8 2 6" xfId="445"/>
    <cellStyle name="Normal 3 8 2 6 2" xfId="874"/>
    <cellStyle name="Normal 3 8 2 6 2 2" xfId="1709"/>
    <cellStyle name="Normal 3 8 2 6 2 3" xfId="2556"/>
    <cellStyle name="Normal 3 8 2 6 3" xfId="1295"/>
    <cellStyle name="Normal 3 8 2 6 4" xfId="2146"/>
    <cellStyle name="Normal 3 8 2 6 5" xfId="2981"/>
    <cellStyle name="Normal 3 8 2 7" xfId="610"/>
    <cellStyle name="Normal 3 8 2 7 2" xfId="1450"/>
    <cellStyle name="Normal 3 8 2 7 3" xfId="2298"/>
    <cellStyle name="Normal 3 8 2 8" xfId="1038"/>
    <cellStyle name="Normal 3 8 2 9" xfId="1889"/>
    <cellStyle name="Normal 3 8 3" xfId="267"/>
    <cellStyle name="Normal 3 8 3 2" xfId="373"/>
    <cellStyle name="Normal 3 8 3 2 2" xfId="802"/>
    <cellStyle name="Normal 3 8 3 2 2 2" xfId="1637"/>
    <cellStyle name="Normal 3 8 3 2 2 3" xfId="2484"/>
    <cellStyle name="Normal 3 8 3 2 3" xfId="1223"/>
    <cellStyle name="Normal 3 8 3 2 4" xfId="2074"/>
    <cellStyle name="Normal 3 8 3 2 5" xfId="2909"/>
    <cellStyle name="Normal 3 8 3 3" xfId="531"/>
    <cellStyle name="Normal 3 8 3 3 2" xfId="952"/>
    <cellStyle name="Normal 3 8 3 3 2 2" xfId="1787"/>
    <cellStyle name="Normal 3 8 3 3 2 3" xfId="2634"/>
    <cellStyle name="Normal 3 8 3 3 3" xfId="1373"/>
    <cellStyle name="Normal 3 8 3 3 4" xfId="2224"/>
    <cellStyle name="Normal 3 8 3 3 5" xfId="3063"/>
    <cellStyle name="Normal 3 8 3 4" xfId="697"/>
    <cellStyle name="Normal 3 8 3 4 2" xfId="1532"/>
    <cellStyle name="Normal 3 8 3 4 3" xfId="2379"/>
    <cellStyle name="Normal 3 8 3 5" xfId="1118"/>
    <cellStyle name="Normal 3 8 3 6" xfId="1969"/>
    <cellStyle name="Normal 3 8 3 7" xfId="2804"/>
    <cellStyle name="Normal 3 8 4" xfId="302"/>
    <cellStyle name="Normal 3 8 4 2" xfId="407"/>
    <cellStyle name="Normal 3 8 4 2 2" xfId="836"/>
    <cellStyle name="Normal 3 8 4 2 2 2" xfId="1671"/>
    <cellStyle name="Normal 3 8 4 2 2 3" xfId="2518"/>
    <cellStyle name="Normal 3 8 4 2 3" xfId="1257"/>
    <cellStyle name="Normal 3 8 4 2 4" xfId="2108"/>
    <cellStyle name="Normal 3 8 4 2 5" xfId="2943"/>
    <cellStyle name="Normal 3 8 4 3" xfId="565"/>
    <cellStyle name="Normal 3 8 4 3 2" xfId="986"/>
    <cellStyle name="Normal 3 8 4 3 2 2" xfId="1821"/>
    <cellStyle name="Normal 3 8 4 3 2 3" xfId="2668"/>
    <cellStyle name="Normal 3 8 4 3 3" xfId="1407"/>
    <cellStyle name="Normal 3 8 4 3 4" xfId="2258"/>
    <cellStyle name="Normal 3 8 4 3 5" xfId="3097"/>
    <cellStyle name="Normal 3 8 4 4" xfId="731"/>
    <cellStyle name="Normal 3 8 4 4 2" xfId="1566"/>
    <cellStyle name="Normal 3 8 4 4 3" xfId="2413"/>
    <cellStyle name="Normal 3 8 4 5" xfId="1152"/>
    <cellStyle name="Normal 3 8 4 6" xfId="2003"/>
    <cellStyle name="Normal 3 8 4 7" xfId="2838"/>
    <cellStyle name="Normal 3 8 5" xfId="189"/>
    <cellStyle name="Normal 3 8 5 2" xfId="495"/>
    <cellStyle name="Normal 3 8 5 2 2" xfId="918"/>
    <cellStyle name="Normal 3 8 5 2 2 2" xfId="1753"/>
    <cellStyle name="Normal 3 8 5 2 2 3" xfId="2600"/>
    <cellStyle name="Normal 3 8 5 2 3" xfId="1339"/>
    <cellStyle name="Normal 3 8 5 2 4" xfId="2190"/>
    <cellStyle name="Normal 3 8 5 2 5" xfId="3027"/>
    <cellStyle name="Normal 3 8 5 3" xfId="660"/>
    <cellStyle name="Normal 3 8 5 3 2" xfId="1498"/>
    <cellStyle name="Normal 3 8 5 3 3" xfId="2345"/>
    <cellStyle name="Normal 3 8 5 4" xfId="1084"/>
    <cellStyle name="Normal 3 8 5 5" xfId="1935"/>
    <cellStyle name="Normal 3 8 5 6" xfId="2767"/>
    <cellStyle name="Normal 3 8 6" xfId="339"/>
    <cellStyle name="Normal 3 8 6 2" xfId="768"/>
    <cellStyle name="Normal 3 8 6 2 2" xfId="1603"/>
    <cellStyle name="Normal 3 8 6 2 3" xfId="2450"/>
    <cellStyle name="Normal 3 8 6 3" xfId="1189"/>
    <cellStyle name="Normal 3 8 6 4" xfId="2040"/>
    <cellStyle name="Normal 3 8 6 5" xfId="2875"/>
    <cellStyle name="Normal 3 8 7" xfId="444"/>
    <cellStyle name="Normal 3 8 7 2" xfId="873"/>
    <cellStyle name="Normal 3 8 7 2 2" xfId="1708"/>
    <cellStyle name="Normal 3 8 7 2 3" xfId="2555"/>
    <cellStyle name="Normal 3 8 7 3" xfId="1294"/>
    <cellStyle name="Normal 3 8 7 4" xfId="2145"/>
    <cellStyle name="Normal 3 8 7 5" xfId="2980"/>
    <cellStyle name="Normal 3 8 8" xfId="609"/>
    <cellStyle name="Normal 3 8 8 2" xfId="1449"/>
    <cellStyle name="Normal 3 8 8 3" xfId="2297"/>
    <cellStyle name="Normal 3 8 9" xfId="1037"/>
    <cellStyle name="Normal 3 9" xfId="124"/>
    <cellStyle name="Normal 3 9 10" xfId="1890"/>
    <cellStyle name="Normal 3 9 11" xfId="2718"/>
    <cellStyle name="Normal 3 9 2" xfId="125"/>
    <cellStyle name="Normal 3 9 2 10" xfId="2719"/>
    <cellStyle name="Normal 3 9 2 2" xfId="270"/>
    <cellStyle name="Normal 3 9 2 2 2" xfId="376"/>
    <cellStyle name="Normal 3 9 2 2 2 2" xfId="805"/>
    <cellStyle name="Normal 3 9 2 2 2 2 2" xfId="1640"/>
    <cellStyle name="Normal 3 9 2 2 2 2 3" xfId="2487"/>
    <cellStyle name="Normal 3 9 2 2 2 3" xfId="1226"/>
    <cellStyle name="Normal 3 9 2 2 2 4" xfId="2077"/>
    <cellStyle name="Normal 3 9 2 2 2 5" xfId="2912"/>
    <cellStyle name="Normal 3 9 2 2 3" xfId="534"/>
    <cellStyle name="Normal 3 9 2 2 3 2" xfId="955"/>
    <cellStyle name="Normal 3 9 2 2 3 2 2" xfId="1790"/>
    <cellStyle name="Normal 3 9 2 2 3 2 3" xfId="2637"/>
    <cellStyle name="Normal 3 9 2 2 3 3" xfId="1376"/>
    <cellStyle name="Normal 3 9 2 2 3 4" xfId="2227"/>
    <cellStyle name="Normal 3 9 2 2 3 5" xfId="3066"/>
    <cellStyle name="Normal 3 9 2 2 4" xfId="700"/>
    <cellStyle name="Normal 3 9 2 2 4 2" xfId="1535"/>
    <cellStyle name="Normal 3 9 2 2 4 3" xfId="2382"/>
    <cellStyle name="Normal 3 9 2 2 5" xfId="1121"/>
    <cellStyle name="Normal 3 9 2 2 6" xfId="1972"/>
    <cellStyle name="Normal 3 9 2 2 7" xfId="2807"/>
    <cellStyle name="Normal 3 9 2 3" xfId="305"/>
    <cellStyle name="Normal 3 9 2 3 2" xfId="410"/>
    <cellStyle name="Normal 3 9 2 3 2 2" xfId="839"/>
    <cellStyle name="Normal 3 9 2 3 2 2 2" xfId="1674"/>
    <cellStyle name="Normal 3 9 2 3 2 2 3" xfId="2521"/>
    <cellStyle name="Normal 3 9 2 3 2 3" xfId="1260"/>
    <cellStyle name="Normal 3 9 2 3 2 4" xfId="2111"/>
    <cellStyle name="Normal 3 9 2 3 2 5" xfId="2946"/>
    <cellStyle name="Normal 3 9 2 3 3" xfId="568"/>
    <cellStyle name="Normal 3 9 2 3 3 2" xfId="989"/>
    <cellStyle name="Normal 3 9 2 3 3 2 2" xfId="1824"/>
    <cellStyle name="Normal 3 9 2 3 3 2 3" xfId="2671"/>
    <cellStyle name="Normal 3 9 2 3 3 3" xfId="1410"/>
    <cellStyle name="Normal 3 9 2 3 3 4" xfId="2261"/>
    <cellStyle name="Normal 3 9 2 3 3 5" xfId="3100"/>
    <cellStyle name="Normal 3 9 2 3 4" xfId="734"/>
    <cellStyle name="Normal 3 9 2 3 4 2" xfId="1569"/>
    <cellStyle name="Normal 3 9 2 3 4 3" xfId="2416"/>
    <cellStyle name="Normal 3 9 2 3 5" xfId="1155"/>
    <cellStyle name="Normal 3 9 2 3 6" xfId="2006"/>
    <cellStyle name="Normal 3 9 2 3 7" xfId="2841"/>
    <cellStyle name="Normal 3 9 2 4" xfId="192"/>
    <cellStyle name="Normal 3 9 2 4 2" xfId="498"/>
    <cellStyle name="Normal 3 9 2 4 2 2" xfId="921"/>
    <cellStyle name="Normal 3 9 2 4 2 2 2" xfId="1756"/>
    <cellStyle name="Normal 3 9 2 4 2 2 3" xfId="2603"/>
    <cellStyle name="Normal 3 9 2 4 2 3" xfId="1342"/>
    <cellStyle name="Normal 3 9 2 4 2 4" xfId="2193"/>
    <cellStyle name="Normal 3 9 2 4 2 5" xfId="3030"/>
    <cellStyle name="Normal 3 9 2 4 3" xfId="663"/>
    <cellStyle name="Normal 3 9 2 4 3 2" xfId="1501"/>
    <cellStyle name="Normal 3 9 2 4 3 3" xfId="2348"/>
    <cellStyle name="Normal 3 9 2 4 4" xfId="1087"/>
    <cellStyle name="Normal 3 9 2 4 5" xfId="1938"/>
    <cellStyle name="Normal 3 9 2 4 6" xfId="2770"/>
    <cellStyle name="Normal 3 9 2 5" xfId="342"/>
    <cellStyle name="Normal 3 9 2 5 2" xfId="771"/>
    <cellStyle name="Normal 3 9 2 5 2 2" xfId="1606"/>
    <cellStyle name="Normal 3 9 2 5 2 3" xfId="2453"/>
    <cellStyle name="Normal 3 9 2 5 3" xfId="1192"/>
    <cellStyle name="Normal 3 9 2 5 4" xfId="2043"/>
    <cellStyle name="Normal 3 9 2 5 5" xfId="2878"/>
    <cellStyle name="Normal 3 9 2 6" xfId="447"/>
    <cellStyle name="Normal 3 9 2 6 2" xfId="876"/>
    <cellStyle name="Normal 3 9 2 6 2 2" xfId="1711"/>
    <cellStyle name="Normal 3 9 2 6 2 3" xfId="2558"/>
    <cellStyle name="Normal 3 9 2 6 3" xfId="1297"/>
    <cellStyle name="Normal 3 9 2 6 4" xfId="2148"/>
    <cellStyle name="Normal 3 9 2 6 5" xfId="2983"/>
    <cellStyle name="Normal 3 9 2 7" xfId="612"/>
    <cellStyle name="Normal 3 9 2 7 2" xfId="1452"/>
    <cellStyle name="Normal 3 9 2 7 3" xfId="2300"/>
    <cellStyle name="Normal 3 9 2 8" xfId="1040"/>
    <cellStyle name="Normal 3 9 2 9" xfId="1891"/>
    <cellStyle name="Normal 3 9 3" xfId="269"/>
    <cellStyle name="Normal 3 9 3 2" xfId="375"/>
    <cellStyle name="Normal 3 9 3 2 2" xfId="804"/>
    <cellStyle name="Normal 3 9 3 2 2 2" xfId="1639"/>
    <cellStyle name="Normal 3 9 3 2 2 3" xfId="2486"/>
    <cellStyle name="Normal 3 9 3 2 3" xfId="1225"/>
    <cellStyle name="Normal 3 9 3 2 4" xfId="2076"/>
    <cellStyle name="Normal 3 9 3 2 5" xfId="2911"/>
    <cellStyle name="Normal 3 9 3 3" xfId="533"/>
    <cellStyle name="Normal 3 9 3 3 2" xfId="954"/>
    <cellStyle name="Normal 3 9 3 3 2 2" xfId="1789"/>
    <cellStyle name="Normal 3 9 3 3 2 3" xfId="2636"/>
    <cellStyle name="Normal 3 9 3 3 3" xfId="1375"/>
    <cellStyle name="Normal 3 9 3 3 4" xfId="2226"/>
    <cellStyle name="Normal 3 9 3 3 5" xfId="3065"/>
    <cellStyle name="Normal 3 9 3 4" xfId="699"/>
    <cellStyle name="Normal 3 9 3 4 2" xfId="1534"/>
    <cellStyle name="Normal 3 9 3 4 3" xfId="2381"/>
    <cellStyle name="Normal 3 9 3 5" xfId="1120"/>
    <cellStyle name="Normal 3 9 3 6" xfId="1971"/>
    <cellStyle name="Normal 3 9 3 7" xfId="2806"/>
    <cellStyle name="Normal 3 9 4" xfId="304"/>
    <cellStyle name="Normal 3 9 4 2" xfId="409"/>
    <cellStyle name="Normal 3 9 4 2 2" xfId="838"/>
    <cellStyle name="Normal 3 9 4 2 2 2" xfId="1673"/>
    <cellStyle name="Normal 3 9 4 2 2 3" xfId="2520"/>
    <cellStyle name="Normal 3 9 4 2 3" xfId="1259"/>
    <cellStyle name="Normal 3 9 4 2 4" xfId="2110"/>
    <cellStyle name="Normal 3 9 4 2 5" xfId="2945"/>
    <cellStyle name="Normal 3 9 4 3" xfId="567"/>
    <cellStyle name="Normal 3 9 4 3 2" xfId="988"/>
    <cellStyle name="Normal 3 9 4 3 2 2" xfId="1823"/>
    <cellStyle name="Normal 3 9 4 3 2 3" xfId="2670"/>
    <cellStyle name="Normal 3 9 4 3 3" xfId="1409"/>
    <cellStyle name="Normal 3 9 4 3 4" xfId="2260"/>
    <cellStyle name="Normal 3 9 4 3 5" xfId="3099"/>
    <cellStyle name="Normal 3 9 4 4" xfId="733"/>
    <cellStyle name="Normal 3 9 4 4 2" xfId="1568"/>
    <cellStyle name="Normal 3 9 4 4 3" xfId="2415"/>
    <cellStyle name="Normal 3 9 4 5" xfId="1154"/>
    <cellStyle name="Normal 3 9 4 6" xfId="2005"/>
    <cellStyle name="Normal 3 9 4 7" xfId="2840"/>
    <cellStyle name="Normal 3 9 5" xfId="191"/>
    <cellStyle name="Normal 3 9 5 2" xfId="497"/>
    <cellStyle name="Normal 3 9 5 2 2" xfId="920"/>
    <cellStyle name="Normal 3 9 5 2 2 2" xfId="1755"/>
    <cellStyle name="Normal 3 9 5 2 2 3" xfId="2602"/>
    <cellStyle name="Normal 3 9 5 2 3" xfId="1341"/>
    <cellStyle name="Normal 3 9 5 2 4" xfId="2192"/>
    <cellStyle name="Normal 3 9 5 2 5" xfId="3029"/>
    <cellStyle name="Normal 3 9 5 3" xfId="662"/>
    <cellStyle name="Normal 3 9 5 3 2" xfId="1500"/>
    <cellStyle name="Normal 3 9 5 3 3" xfId="2347"/>
    <cellStyle name="Normal 3 9 5 4" xfId="1086"/>
    <cellStyle name="Normal 3 9 5 5" xfId="1937"/>
    <cellStyle name="Normal 3 9 5 6" xfId="2769"/>
    <cellStyle name="Normal 3 9 6" xfId="341"/>
    <cellStyle name="Normal 3 9 6 2" xfId="770"/>
    <cellStyle name="Normal 3 9 6 2 2" xfId="1605"/>
    <cellStyle name="Normal 3 9 6 2 3" xfId="2452"/>
    <cellStyle name="Normal 3 9 6 3" xfId="1191"/>
    <cellStyle name="Normal 3 9 6 4" xfId="2042"/>
    <cellStyle name="Normal 3 9 6 5" xfId="2877"/>
    <cellStyle name="Normal 3 9 7" xfId="446"/>
    <cellStyle name="Normal 3 9 7 2" xfId="875"/>
    <cellStyle name="Normal 3 9 7 2 2" xfId="1710"/>
    <cellStyle name="Normal 3 9 7 2 3" xfId="2557"/>
    <cellStyle name="Normal 3 9 7 3" xfId="1296"/>
    <cellStyle name="Normal 3 9 7 4" xfId="2147"/>
    <cellStyle name="Normal 3 9 7 5" xfId="2982"/>
    <cellStyle name="Normal 3 9 8" xfId="611"/>
    <cellStyle name="Normal 3 9 8 2" xfId="1451"/>
    <cellStyle name="Normal 3 9 8 3" xfId="2299"/>
    <cellStyle name="Normal 3 9 9" xfId="1039"/>
    <cellStyle name="Normal 4" xfId="126"/>
    <cellStyle name="Normal 4 10" xfId="1892"/>
    <cellStyle name="Normal 4 11" xfId="2720"/>
    <cellStyle name="Normal 4 2" xfId="127"/>
    <cellStyle name="Normal 4 3" xfId="271"/>
    <cellStyle name="Normal 4 3 2" xfId="377"/>
    <cellStyle name="Normal 4 3 2 2" xfId="806"/>
    <cellStyle name="Normal 4 3 2 2 2" xfId="1641"/>
    <cellStyle name="Normal 4 3 2 2 3" xfId="2488"/>
    <cellStyle name="Normal 4 3 2 3" xfId="1227"/>
    <cellStyle name="Normal 4 3 2 4" xfId="2078"/>
    <cellStyle name="Normal 4 3 2 5" xfId="2913"/>
    <cellStyle name="Normal 4 3 3" xfId="535"/>
    <cellStyle name="Normal 4 3 3 2" xfId="956"/>
    <cellStyle name="Normal 4 3 3 2 2" xfId="1791"/>
    <cellStyle name="Normal 4 3 3 2 3" xfId="2638"/>
    <cellStyle name="Normal 4 3 3 3" xfId="1377"/>
    <cellStyle name="Normal 4 3 3 4" xfId="2228"/>
    <cellStyle name="Normal 4 3 3 5" xfId="3067"/>
    <cellStyle name="Normal 4 3 4" xfId="701"/>
    <cellStyle name="Normal 4 3 4 2" xfId="1536"/>
    <cellStyle name="Normal 4 3 4 3" xfId="2383"/>
    <cellStyle name="Normal 4 3 5" xfId="1122"/>
    <cellStyle name="Normal 4 3 6" xfId="1973"/>
    <cellStyle name="Normal 4 3 7" xfId="2808"/>
    <cellStyle name="Normal 4 4" xfId="306"/>
    <cellStyle name="Normal 4 4 2" xfId="411"/>
    <cellStyle name="Normal 4 4 2 2" xfId="840"/>
    <cellStyle name="Normal 4 4 2 2 2" xfId="1675"/>
    <cellStyle name="Normal 4 4 2 2 3" xfId="2522"/>
    <cellStyle name="Normal 4 4 2 3" xfId="1261"/>
    <cellStyle name="Normal 4 4 2 4" xfId="2112"/>
    <cellStyle name="Normal 4 4 2 5" xfId="2947"/>
    <cellStyle name="Normal 4 4 3" xfId="569"/>
    <cellStyle name="Normal 4 4 3 2" xfId="990"/>
    <cellStyle name="Normal 4 4 3 2 2" xfId="1825"/>
    <cellStyle name="Normal 4 4 3 2 3" xfId="2672"/>
    <cellStyle name="Normal 4 4 3 3" xfId="1411"/>
    <cellStyle name="Normal 4 4 3 4" xfId="2262"/>
    <cellStyle name="Normal 4 4 3 5" xfId="3101"/>
    <cellStyle name="Normal 4 4 4" xfId="735"/>
    <cellStyle name="Normal 4 4 4 2" xfId="1570"/>
    <cellStyle name="Normal 4 4 4 3" xfId="2417"/>
    <cellStyle name="Normal 4 4 5" xfId="1156"/>
    <cellStyle name="Normal 4 4 6" xfId="2007"/>
    <cellStyle name="Normal 4 4 7" xfId="2842"/>
    <cellStyle name="Normal 4 5" xfId="193"/>
    <cellStyle name="Normal 4 5 2" xfId="499"/>
    <cellStyle name="Normal 4 5 2 2" xfId="922"/>
    <cellStyle name="Normal 4 5 2 2 2" xfId="1757"/>
    <cellStyle name="Normal 4 5 2 2 3" xfId="2604"/>
    <cellStyle name="Normal 4 5 2 3" xfId="1343"/>
    <cellStyle name="Normal 4 5 2 4" xfId="2194"/>
    <cellStyle name="Normal 4 5 2 5" xfId="3031"/>
    <cellStyle name="Normal 4 5 3" xfId="664"/>
    <cellStyle name="Normal 4 5 3 2" xfId="1502"/>
    <cellStyle name="Normal 4 5 3 3" xfId="2349"/>
    <cellStyle name="Normal 4 5 4" xfId="1088"/>
    <cellStyle name="Normal 4 5 5" xfId="1939"/>
    <cellStyle name="Normal 4 5 6" xfId="2771"/>
    <cellStyle name="Normal 4 6" xfId="343"/>
    <cellStyle name="Normal 4 6 2" xfId="772"/>
    <cellStyle name="Normal 4 6 2 2" xfId="1607"/>
    <cellStyle name="Normal 4 6 2 3" xfId="2454"/>
    <cellStyle name="Normal 4 6 3" xfId="1193"/>
    <cellStyle name="Normal 4 6 4" xfId="2044"/>
    <cellStyle name="Normal 4 6 5" xfId="2879"/>
    <cellStyle name="Normal 4 7" xfId="448"/>
    <cellStyle name="Normal 4 7 2" xfId="877"/>
    <cellStyle name="Normal 4 7 2 2" xfId="1712"/>
    <cellStyle name="Normal 4 7 2 3" xfId="2559"/>
    <cellStyle name="Normal 4 7 3" xfId="1298"/>
    <cellStyle name="Normal 4 7 4" xfId="2149"/>
    <cellStyle name="Normal 4 7 5" xfId="2984"/>
    <cellStyle name="Normal 4 8" xfId="613"/>
    <cellStyle name="Normal 4 8 2" xfId="1453"/>
    <cellStyle name="Normal 4 8 3" xfId="2301"/>
    <cellStyle name="Normal 4 9" xfId="1041"/>
    <cellStyle name="Normal 5" xfId="128"/>
    <cellStyle name="Normal 5 10" xfId="1042"/>
    <cellStyle name="Normal 5 11" xfId="1893"/>
    <cellStyle name="Normal 5 12" xfId="2721"/>
    <cellStyle name="Normal 5 2" xfId="129"/>
    <cellStyle name="Normal 5 2 10" xfId="1894"/>
    <cellStyle name="Normal 5 2 11" xfId="2722"/>
    <cellStyle name="Normal 5 2 2" xfId="130"/>
    <cellStyle name="Normal 5 2 2 10" xfId="2723"/>
    <cellStyle name="Normal 5 2 2 2" xfId="274"/>
    <cellStyle name="Normal 5 2 2 2 2" xfId="380"/>
    <cellStyle name="Normal 5 2 2 2 2 2" xfId="809"/>
    <cellStyle name="Normal 5 2 2 2 2 2 2" xfId="1644"/>
    <cellStyle name="Normal 5 2 2 2 2 2 3" xfId="2491"/>
    <cellStyle name="Normal 5 2 2 2 2 3" xfId="1230"/>
    <cellStyle name="Normal 5 2 2 2 2 4" xfId="2081"/>
    <cellStyle name="Normal 5 2 2 2 2 5" xfId="2916"/>
    <cellStyle name="Normal 5 2 2 2 3" xfId="538"/>
    <cellStyle name="Normal 5 2 2 2 3 2" xfId="959"/>
    <cellStyle name="Normal 5 2 2 2 3 2 2" xfId="1794"/>
    <cellStyle name="Normal 5 2 2 2 3 2 3" xfId="2641"/>
    <cellStyle name="Normal 5 2 2 2 3 3" xfId="1380"/>
    <cellStyle name="Normal 5 2 2 2 3 4" xfId="2231"/>
    <cellStyle name="Normal 5 2 2 2 3 5" xfId="3070"/>
    <cellStyle name="Normal 5 2 2 2 4" xfId="704"/>
    <cellStyle name="Normal 5 2 2 2 4 2" xfId="1539"/>
    <cellStyle name="Normal 5 2 2 2 4 3" xfId="2386"/>
    <cellStyle name="Normal 5 2 2 2 5" xfId="1125"/>
    <cellStyle name="Normal 5 2 2 2 6" xfId="1976"/>
    <cellStyle name="Normal 5 2 2 2 7" xfId="2811"/>
    <cellStyle name="Normal 5 2 2 3" xfId="309"/>
    <cellStyle name="Normal 5 2 2 3 2" xfId="414"/>
    <cellStyle name="Normal 5 2 2 3 2 2" xfId="843"/>
    <cellStyle name="Normal 5 2 2 3 2 2 2" xfId="1678"/>
    <cellStyle name="Normal 5 2 2 3 2 2 3" xfId="2525"/>
    <cellStyle name="Normal 5 2 2 3 2 3" xfId="1264"/>
    <cellStyle name="Normal 5 2 2 3 2 4" xfId="2115"/>
    <cellStyle name="Normal 5 2 2 3 2 5" xfId="2950"/>
    <cellStyle name="Normal 5 2 2 3 3" xfId="572"/>
    <cellStyle name="Normal 5 2 2 3 3 2" xfId="993"/>
    <cellStyle name="Normal 5 2 2 3 3 2 2" xfId="1828"/>
    <cellStyle name="Normal 5 2 2 3 3 2 3" xfId="2675"/>
    <cellStyle name="Normal 5 2 2 3 3 3" xfId="1414"/>
    <cellStyle name="Normal 5 2 2 3 3 4" xfId="2265"/>
    <cellStyle name="Normal 5 2 2 3 3 5" xfId="3104"/>
    <cellStyle name="Normal 5 2 2 3 4" xfId="738"/>
    <cellStyle name="Normal 5 2 2 3 4 2" xfId="1573"/>
    <cellStyle name="Normal 5 2 2 3 4 3" xfId="2420"/>
    <cellStyle name="Normal 5 2 2 3 5" xfId="1159"/>
    <cellStyle name="Normal 5 2 2 3 6" xfId="2010"/>
    <cellStyle name="Normal 5 2 2 3 7" xfId="2845"/>
    <cellStyle name="Normal 5 2 2 4" xfId="196"/>
    <cellStyle name="Normal 5 2 2 4 2" xfId="502"/>
    <cellStyle name="Normal 5 2 2 4 2 2" xfId="925"/>
    <cellStyle name="Normal 5 2 2 4 2 2 2" xfId="1760"/>
    <cellStyle name="Normal 5 2 2 4 2 2 3" xfId="2607"/>
    <cellStyle name="Normal 5 2 2 4 2 3" xfId="1346"/>
    <cellStyle name="Normal 5 2 2 4 2 4" xfId="2197"/>
    <cellStyle name="Normal 5 2 2 4 2 5" xfId="3034"/>
    <cellStyle name="Normal 5 2 2 4 3" xfId="667"/>
    <cellStyle name="Normal 5 2 2 4 3 2" xfId="1505"/>
    <cellStyle name="Normal 5 2 2 4 3 3" xfId="2352"/>
    <cellStyle name="Normal 5 2 2 4 4" xfId="1091"/>
    <cellStyle name="Normal 5 2 2 4 5" xfId="1942"/>
    <cellStyle name="Normal 5 2 2 4 6" xfId="2774"/>
    <cellStyle name="Normal 5 2 2 5" xfId="346"/>
    <cellStyle name="Normal 5 2 2 5 2" xfId="775"/>
    <cellStyle name="Normal 5 2 2 5 2 2" xfId="1610"/>
    <cellStyle name="Normal 5 2 2 5 2 3" xfId="2457"/>
    <cellStyle name="Normal 5 2 2 5 3" xfId="1196"/>
    <cellStyle name="Normal 5 2 2 5 4" xfId="2047"/>
    <cellStyle name="Normal 5 2 2 5 5" xfId="2882"/>
    <cellStyle name="Normal 5 2 2 6" xfId="451"/>
    <cellStyle name="Normal 5 2 2 6 2" xfId="880"/>
    <cellStyle name="Normal 5 2 2 6 2 2" xfId="1715"/>
    <cellStyle name="Normal 5 2 2 6 2 3" xfId="2562"/>
    <cellStyle name="Normal 5 2 2 6 3" xfId="1301"/>
    <cellStyle name="Normal 5 2 2 6 4" xfId="2152"/>
    <cellStyle name="Normal 5 2 2 6 5" xfId="2987"/>
    <cellStyle name="Normal 5 2 2 7" xfId="617"/>
    <cellStyle name="Normal 5 2 2 7 2" xfId="1456"/>
    <cellStyle name="Normal 5 2 2 7 3" xfId="2304"/>
    <cellStyle name="Normal 5 2 2 8" xfId="1044"/>
    <cellStyle name="Normal 5 2 2 9" xfId="1895"/>
    <cellStyle name="Normal 5 2 3" xfId="273"/>
    <cellStyle name="Normal 5 2 3 2" xfId="379"/>
    <cellStyle name="Normal 5 2 3 2 2" xfId="808"/>
    <cellStyle name="Normal 5 2 3 2 2 2" xfId="1643"/>
    <cellStyle name="Normal 5 2 3 2 2 3" xfId="2490"/>
    <cellStyle name="Normal 5 2 3 2 3" xfId="1229"/>
    <cellStyle name="Normal 5 2 3 2 4" xfId="2080"/>
    <cellStyle name="Normal 5 2 3 2 5" xfId="2915"/>
    <cellStyle name="Normal 5 2 3 3" xfId="537"/>
    <cellStyle name="Normal 5 2 3 3 2" xfId="958"/>
    <cellStyle name="Normal 5 2 3 3 2 2" xfId="1793"/>
    <cellStyle name="Normal 5 2 3 3 2 3" xfId="2640"/>
    <cellStyle name="Normal 5 2 3 3 3" xfId="1379"/>
    <cellStyle name="Normal 5 2 3 3 4" xfId="2230"/>
    <cellStyle name="Normal 5 2 3 3 5" xfId="3069"/>
    <cellStyle name="Normal 5 2 3 4" xfId="703"/>
    <cellStyle name="Normal 5 2 3 4 2" xfId="1538"/>
    <cellStyle name="Normal 5 2 3 4 3" xfId="2385"/>
    <cellStyle name="Normal 5 2 3 5" xfId="1124"/>
    <cellStyle name="Normal 5 2 3 6" xfId="1975"/>
    <cellStyle name="Normal 5 2 3 7" xfId="2810"/>
    <cellStyle name="Normal 5 2 4" xfId="308"/>
    <cellStyle name="Normal 5 2 4 2" xfId="413"/>
    <cellStyle name="Normal 5 2 4 2 2" xfId="842"/>
    <cellStyle name="Normal 5 2 4 2 2 2" xfId="1677"/>
    <cellStyle name="Normal 5 2 4 2 2 3" xfId="2524"/>
    <cellStyle name="Normal 5 2 4 2 3" xfId="1263"/>
    <cellStyle name="Normal 5 2 4 2 4" xfId="2114"/>
    <cellStyle name="Normal 5 2 4 2 5" xfId="2949"/>
    <cellStyle name="Normal 5 2 4 3" xfId="571"/>
    <cellStyle name="Normal 5 2 4 3 2" xfId="992"/>
    <cellStyle name="Normal 5 2 4 3 2 2" xfId="1827"/>
    <cellStyle name="Normal 5 2 4 3 2 3" xfId="2674"/>
    <cellStyle name="Normal 5 2 4 3 3" xfId="1413"/>
    <cellStyle name="Normal 5 2 4 3 4" xfId="2264"/>
    <cellStyle name="Normal 5 2 4 3 5" xfId="3103"/>
    <cellStyle name="Normal 5 2 4 4" xfId="737"/>
    <cellStyle name="Normal 5 2 4 4 2" xfId="1572"/>
    <cellStyle name="Normal 5 2 4 4 3" xfId="2419"/>
    <cellStyle name="Normal 5 2 4 5" xfId="1158"/>
    <cellStyle name="Normal 5 2 4 6" xfId="2009"/>
    <cellStyle name="Normal 5 2 4 7" xfId="2844"/>
    <cellStyle name="Normal 5 2 5" xfId="195"/>
    <cellStyle name="Normal 5 2 5 2" xfId="501"/>
    <cellStyle name="Normal 5 2 5 2 2" xfId="924"/>
    <cellStyle name="Normal 5 2 5 2 2 2" xfId="1759"/>
    <cellStyle name="Normal 5 2 5 2 2 3" xfId="2606"/>
    <cellStyle name="Normal 5 2 5 2 3" xfId="1345"/>
    <cellStyle name="Normal 5 2 5 2 4" xfId="2196"/>
    <cellStyle name="Normal 5 2 5 2 5" xfId="3033"/>
    <cellStyle name="Normal 5 2 5 3" xfId="666"/>
    <cellStyle name="Normal 5 2 5 3 2" xfId="1504"/>
    <cellStyle name="Normal 5 2 5 3 3" xfId="2351"/>
    <cellStyle name="Normal 5 2 5 4" xfId="1090"/>
    <cellStyle name="Normal 5 2 5 5" xfId="1941"/>
    <cellStyle name="Normal 5 2 5 6" xfId="2773"/>
    <cellStyle name="Normal 5 2 6" xfId="345"/>
    <cellStyle name="Normal 5 2 6 2" xfId="774"/>
    <cellStyle name="Normal 5 2 6 2 2" xfId="1609"/>
    <cellStyle name="Normal 5 2 6 2 3" xfId="2456"/>
    <cellStyle name="Normal 5 2 6 3" xfId="1195"/>
    <cellStyle name="Normal 5 2 6 4" xfId="2046"/>
    <cellStyle name="Normal 5 2 6 5" xfId="2881"/>
    <cellStyle name="Normal 5 2 7" xfId="450"/>
    <cellStyle name="Normal 5 2 7 2" xfId="879"/>
    <cellStyle name="Normal 5 2 7 2 2" xfId="1714"/>
    <cellStyle name="Normal 5 2 7 2 3" xfId="2561"/>
    <cellStyle name="Normal 5 2 7 3" xfId="1300"/>
    <cellStyle name="Normal 5 2 7 4" xfId="2151"/>
    <cellStyle name="Normal 5 2 7 5" xfId="2986"/>
    <cellStyle name="Normal 5 2 8" xfId="616"/>
    <cellStyle name="Normal 5 2 8 2" xfId="1455"/>
    <cellStyle name="Normal 5 2 8 3" xfId="2303"/>
    <cellStyle name="Normal 5 2 9" xfId="1043"/>
    <cellStyle name="Normal 5 3" xfId="131"/>
    <cellStyle name="Normal 5 3 10" xfId="2724"/>
    <cellStyle name="Normal 5 3 2" xfId="275"/>
    <cellStyle name="Normal 5 3 2 2" xfId="381"/>
    <cellStyle name="Normal 5 3 2 2 2" xfId="810"/>
    <cellStyle name="Normal 5 3 2 2 2 2" xfId="1645"/>
    <cellStyle name="Normal 5 3 2 2 2 3" xfId="2492"/>
    <cellStyle name="Normal 5 3 2 2 3" xfId="1231"/>
    <cellStyle name="Normal 5 3 2 2 4" xfId="2082"/>
    <cellStyle name="Normal 5 3 2 2 5" xfId="2917"/>
    <cellStyle name="Normal 5 3 2 3" xfId="539"/>
    <cellStyle name="Normal 5 3 2 3 2" xfId="960"/>
    <cellStyle name="Normal 5 3 2 3 2 2" xfId="1795"/>
    <cellStyle name="Normal 5 3 2 3 2 3" xfId="2642"/>
    <cellStyle name="Normal 5 3 2 3 3" xfId="1381"/>
    <cellStyle name="Normal 5 3 2 3 4" xfId="2232"/>
    <cellStyle name="Normal 5 3 2 3 5" xfId="3071"/>
    <cellStyle name="Normal 5 3 2 4" xfId="705"/>
    <cellStyle name="Normal 5 3 2 4 2" xfId="1540"/>
    <cellStyle name="Normal 5 3 2 4 3" xfId="2387"/>
    <cellStyle name="Normal 5 3 2 5" xfId="1126"/>
    <cellStyle name="Normal 5 3 2 6" xfId="1977"/>
    <cellStyle name="Normal 5 3 2 7" xfId="2812"/>
    <cellStyle name="Normal 5 3 3" xfId="310"/>
    <cellStyle name="Normal 5 3 3 2" xfId="415"/>
    <cellStyle name="Normal 5 3 3 2 2" xfId="844"/>
    <cellStyle name="Normal 5 3 3 2 2 2" xfId="1679"/>
    <cellStyle name="Normal 5 3 3 2 2 3" xfId="2526"/>
    <cellStyle name="Normal 5 3 3 2 3" xfId="1265"/>
    <cellStyle name="Normal 5 3 3 2 4" xfId="2116"/>
    <cellStyle name="Normal 5 3 3 2 5" xfId="2951"/>
    <cellStyle name="Normal 5 3 3 3" xfId="573"/>
    <cellStyle name="Normal 5 3 3 3 2" xfId="994"/>
    <cellStyle name="Normal 5 3 3 3 2 2" xfId="1829"/>
    <cellStyle name="Normal 5 3 3 3 2 3" xfId="2676"/>
    <cellStyle name="Normal 5 3 3 3 3" xfId="1415"/>
    <cellStyle name="Normal 5 3 3 3 4" xfId="2266"/>
    <cellStyle name="Normal 5 3 3 3 5" xfId="3105"/>
    <cellStyle name="Normal 5 3 3 4" xfId="739"/>
    <cellStyle name="Normal 5 3 3 4 2" xfId="1574"/>
    <cellStyle name="Normal 5 3 3 4 3" xfId="2421"/>
    <cellStyle name="Normal 5 3 3 5" xfId="1160"/>
    <cellStyle name="Normal 5 3 3 6" xfId="2011"/>
    <cellStyle name="Normal 5 3 3 7" xfId="2846"/>
    <cellStyle name="Normal 5 3 4" xfId="197"/>
    <cellStyle name="Normal 5 3 4 2" xfId="503"/>
    <cellStyle name="Normal 5 3 4 2 2" xfId="926"/>
    <cellStyle name="Normal 5 3 4 2 2 2" xfId="1761"/>
    <cellStyle name="Normal 5 3 4 2 2 3" xfId="2608"/>
    <cellStyle name="Normal 5 3 4 2 3" xfId="1347"/>
    <cellStyle name="Normal 5 3 4 2 4" xfId="2198"/>
    <cellStyle name="Normal 5 3 4 2 5" xfId="3035"/>
    <cellStyle name="Normal 5 3 4 3" xfId="668"/>
    <cellStyle name="Normal 5 3 4 3 2" xfId="1506"/>
    <cellStyle name="Normal 5 3 4 3 3" xfId="2353"/>
    <cellStyle name="Normal 5 3 4 4" xfId="1092"/>
    <cellStyle name="Normal 5 3 4 5" xfId="1943"/>
    <cellStyle name="Normal 5 3 4 6" xfId="2775"/>
    <cellStyle name="Normal 5 3 5" xfId="347"/>
    <cellStyle name="Normal 5 3 5 2" xfId="776"/>
    <cellStyle name="Normal 5 3 5 2 2" xfId="1611"/>
    <cellStyle name="Normal 5 3 5 2 3" xfId="2458"/>
    <cellStyle name="Normal 5 3 5 3" xfId="1197"/>
    <cellStyle name="Normal 5 3 5 4" xfId="2048"/>
    <cellStyle name="Normal 5 3 5 5" xfId="2883"/>
    <cellStyle name="Normal 5 3 6" xfId="452"/>
    <cellStyle name="Normal 5 3 6 2" xfId="881"/>
    <cellStyle name="Normal 5 3 6 2 2" xfId="1716"/>
    <cellStyle name="Normal 5 3 6 2 3" xfId="2563"/>
    <cellStyle name="Normal 5 3 6 3" xfId="1302"/>
    <cellStyle name="Normal 5 3 6 4" xfId="2153"/>
    <cellStyle name="Normal 5 3 6 5" xfId="2988"/>
    <cellStyle name="Normal 5 3 7" xfId="618"/>
    <cellStyle name="Normal 5 3 7 2" xfId="1457"/>
    <cellStyle name="Normal 5 3 7 3" xfId="2305"/>
    <cellStyle name="Normal 5 3 8" xfId="1045"/>
    <cellStyle name="Normal 5 3 9" xfId="1896"/>
    <cellStyle name="Normal 5 4" xfId="272"/>
    <cellStyle name="Normal 5 4 2" xfId="378"/>
    <cellStyle name="Normal 5 4 2 2" xfId="807"/>
    <cellStyle name="Normal 5 4 2 2 2" xfId="1642"/>
    <cellStyle name="Normal 5 4 2 2 3" xfId="2489"/>
    <cellStyle name="Normal 5 4 2 3" xfId="1228"/>
    <cellStyle name="Normal 5 4 2 4" xfId="2079"/>
    <cellStyle name="Normal 5 4 2 5" xfId="2914"/>
    <cellStyle name="Normal 5 4 3" xfId="536"/>
    <cellStyle name="Normal 5 4 3 2" xfId="957"/>
    <cellStyle name="Normal 5 4 3 2 2" xfId="1792"/>
    <cellStyle name="Normal 5 4 3 2 3" xfId="2639"/>
    <cellStyle name="Normal 5 4 3 3" xfId="1378"/>
    <cellStyle name="Normal 5 4 3 4" xfId="2229"/>
    <cellStyle name="Normal 5 4 3 5" xfId="3068"/>
    <cellStyle name="Normal 5 4 4" xfId="702"/>
    <cellStyle name="Normal 5 4 4 2" xfId="1537"/>
    <cellStyle name="Normal 5 4 4 3" xfId="2384"/>
    <cellStyle name="Normal 5 4 5" xfId="1123"/>
    <cellStyle name="Normal 5 4 6" xfId="1974"/>
    <cellStyle name="Normal 5 4 7" xfId="2809"/>
    <cellStyle name="Normal 5 5" xfId="307"/>
    <cellStyle name="Normal 5 5 2" xfId="412"/>
    <cellStyle name="Normal 5 5 2 2" xfId="841"/>
    <cellStyle name="Normal 5 5 2 2 2" xfId="1676"/>
    <cellStyle name="Normal 5 5 2 2 3" xfId="2523"/>
    <cellStyle name="Normal 5 5 2 3" xfId="1262"/>
    <cellStyle name="Normal 5 5 2 4" xfId="2113"/>
    <cellStyle name="Normal 5 5 2 5" xfId="2948"/>
    <cellStyle name="Normal 5 5 3" xfId="570"/>
    <cellStyle name="Normal 5 5 3 2" xfId="991"/>
    <cellStyle name="Normal 5 5 3 2 2" xfId="1826"/>
    <cellStyle name="Normal 5 5 3 2 3" xfId="2673"/>
    <cellStyle name="Normal 5 5 3 3" xfId="1412"/>
    <cellStyle name="Normal 5 5 3 4" xfId="2263"/>
    <cellStyle name="Normal 5 5 3 5" xfId="3102"/>
    <cellStyle name="Normal 5 5 4" xfId="736"/>
    <cellStyle name="Normal 5 5 4 2" xfId="1571"/>
    <cellStyle name="Normal 5 5 4 3" xfId="2418"/>
    <cellStyle name="Normal 5 5 5" xfId="1157"/>
    <cellStyle name="Normal 5 5 6" xfId="2008"/>
    <cellStyle name="Normal 5 5 7" xfId="2843"/>
    <cellStyle name="Normal 5 6" xfId="194"/>
    <cellStyle name="Normal 5 6 2" xfId="500"/>
    <cellStyle name="Normal 5 6 2 2" xfId="923"/>
    <cellStyle name="Normal 5 6 2 2 2" xfId="1758"/>
    <cellStyle name="Normal 5 6 2 2 3" xfId="2605"/>
    <cellStyle name="Normal 5 6 2 3" xfId="1344"/>
    <cellStyle name="Normal 5 6 2 4" xfId="2195"/>
    <cellStyle name="Normal 5 6 2 5" xfId="3032"/>
    <cellStyle name="Normal 5 6 3" xfId="665"/>
    <cellStyle name="Normal 5 6 3 2" xfId="1503"/>
    <cellStyle name="Normal 5 6 3 3" xfId="2350"/>
    <cellStyle name="Normal 5 6 4" xfId="1089"/>
    <cellStyle name="Normal 5 6 5" xfId="1940"/>
    <cellStyle name="Normal 5 6 6" xfId="2772"/>
    <cellStyle name="Normal 5 7" xfId="344"/>
    <cellStyle name="Normal 5 7 2" xfId="773"/>
    <cellStyle name="Normal 5 7 2 2" xfId="1608"/>
    <cellStyle name="Normal 5 7 2 3" xfId="2455"/>
    <cellStyle name="Normal 5 7 3" xfId="1194"/>
    <cellStyle name="Normal 5 7 4" xfId="2045"/>
    <cellStyle name="Normal 5 7 5" xfId="2880"/>
    <cellStyle name="Normal 5 8" xfId="449"/>
    <cellStyle name="Normal 5 8 2" xfId="878"/>
    <cellStyle name="Normal 5 8 2 2" xfId="1713"/>
    <cellStyle name="Normal 5 8 2 3" xfId="2560"/>
    <cellStyle name="Normal 5 8 3" xfId="1299"/>
    <cellStyle name="Normal 5 8 4" xfId="2150"/>
    <cellStyle name="Normal 5 8 5" xfId="2985"/>
    <cellStyle name="Normal 5 9" xfId="615"/>
    <cellStyle name="Normal 5 9 2" xfId="1454"/>
    <cellStyle name="Normal 5 9 3" xfId="2302"/>
    <cellStyle name="Normal 6" xfId="132"/>
    <cellStyle name="Normal 7" xfId="133"/>
    <cellStyle name="Normal 7 10" xfId="1897"/>
    <cellStyle name="Normal 7 11" xfId="2725"/>
    <cellStyle name="Normal 7 2" xfId="134"/>
    <cellStyle name="Normal 7 2 10" xfId="2726"/>
    <cellStyle name="Normal 7 2 2" xfId="277"/>
    <cellStyle name="Normal 7 2 2 2" xfId="383"/>
    <cellStyle name="Normal 7 2 2 2 2" xfId="812"/>
    <cellStyle name="Normal 7 2 2 2 2 2" xfId="1647"/>
    <cellStyle name="Normal 7 2 2 2 2 3" xfId="2494"/>
    <cellStyle name="Normal 7 2 2 2 3" xfId="1233"/>
    <cellStyle name="Normal 7 2 2 2 4" xfId="2084"/>
    <cellStyle name="Normal 7 2 2 2 5" xfId="2919"/>
    <cellStyle name="Normal 7 2 2 3" xfId="541"/>
    <cellStyle name="Normal 7 2 2 3 2" xfId="962"/>
    <cellStyle name="Normal 7 2 2 3 2 2" xfId="1797"/>
    <cellStyle name="Normal 7 2 2 3 2 3" xfId="2644"/>
    <cellStyle name="Normal 7 2 2 3 3" xfId="1383"/>
    <cellStyle name="Normal 7 2 2 3 4" xfId="2234"/>
    <cellStyle name="Normal 7 2 2 3 5" xfId="3073"/>
    <cellStyle name="Normal 7 2 2 4" xfId="707"/>
    <cellStyle name="Normal 7 2 2 4 2" xfId="1542"/>
    <cellStyle name="Normal 7 2 2 4 3" xfId="2389"/>
    <cellStyle name="Normal 7 2 2 5" xfId="1128"/>
    <cellStyle name="Normal 7 2 2 6" xfId="1979"/>
    <cellStyle name="Normal 7 2 2 7" xfId="2814"/>
    <cellStyle name="Normal 7 2 3" xfId="312"/>
    <cellStyle name="Normal 7 2 3 2" xfId="417"/>
    <cellStyle name="Normal 7 2 3 2 2" xfId="846"/>
    <cellStyle name="Normal 7 2 3 2 2 2" xfId="1681"/>
    <cellStyle name="Normal 7 2 3 2 2 3" xfId="2528"/>
    <cellStyle name="Normal 7 2 3 2 3" xfId="1267"/>
    <cellStyle name="Normal 7 2 3 2 4" xfId="2118"/>
    <cellStyle name="Normal 7 2 3 2 5" xfId="2953"/>
    <cellStyle name="Normal 7 2 3 3" xfId="575"/>
    <cellStyle name="Normal 7 2 3 3 2" xfId="996"/>
    <cellStyle name="Normal 7 2 3 3 2 2" xfId="1831"/>
    <cellStyle name="Normal 7 2 3 3 2 3" xfId="2678"/>
    <cellStyle name="Normal 7 2 3 3 3" xfId="1417"/>
    <cellStyle name="Normal 7 2 3 3 4" xfId="2268"/>
    <cellStyle name="Normal 7 2 3 3 5" xfId="3107"/>
    <cellStyle name="Normal 7 2 3 4" xfId="741"/>
    <cellStyle name="Normal 7 2 3 4 2" xfId="1576"/>
    <cellStyle name="Normal 7 2 3 4 3" xfId="2423"/>
    <cellStyle name="Normal 7 2 3 5" xfId="1162"/>
    <cellStyle name="Normal 7 2 3 6" xfId="2013"/>
    <cellStyle name="Normal 7 2 3 7" xfId="2848"/>
    <cellStyle name="Normal 7 2 4" xfId="199"/>
    <cellStyle name="Normal 7 2 4 2" xfId="505"/>
    <cellStyle name="Normal 7 2 4 2 2" xfId="928"/>
    <cellStyle name="Normal 7 2 4 2 2 2" xfId="1763"/>
    <cellStyle name="Normal 7 2 4 2 2 3" xfId="2610"/>
    <cellStyle name="Normal 7 2 4 2 3" xfId="1349"/>
    <cellStyle name="Normal 7 2 4 2 4" xfId="2200"/>
    <cellStyle name="Normal 7 2 4 2 5" xfId="3037"/>
    <cellStyle name="Normal 7 2 4 3" xfId="670"/>
    <cellStyle name="Normal 7 2 4 3 2" xfId="1508"/>
    <cellStyle name="Normal 7 2 4 3 3" xfId="2355"/>
    <cellStyle name="Normal 7 2 4 4" xfId="1094"/>
    <cellStyle name="Normal 7 2 4 5" xfId="1945"/>
    <cellStyle name="Normal 7 2 4 6" xfId="2777"/>
    <cellStyle name="Normal 7 2 5" xfId="349"/>
    <cellStyle name="Normal 7 2 5 2" xfId="778"/>
    <cellStyle name="Normal 7 2 5 2 2" xfId="1613"/>
    <cellStyle name="Normal 7 2 5 2 3" xfId="2460"/>
    <cellStyle name="Normal 7 2 5 3" xfId="1199"/>
    <cellStyle name="Normal 7 2 5 4" xfId="2050"/>
    <cellStyle name="Normal 7 2 5 5" xfId="2885"/>
    <cellStyle name="Normal 7 2 6" xfId="454"/>
    <cellStyle name="Normal 7 2 6 2" xfId="883"/>
    <cellStyle name="Normal 7 2 6 2 2" xfId="1718"/>
    <cellStyle name="Normal 7 2 6 2 3" xfId="2565"/>
    <cellStyle name="Normal 7 2 6 3" xfId="1304"/>
    <cellStyle name="Normal 7 2 6 4" xfId="2155"/>
    <cellStyle name="Normal 7 2 6 5" xfId="2990"/>
    <cellStyle name="Normal 7 2 7" xfId="621"/>
    <cellStyle name="Normal 7 2 7 2" xfId="1459"/>
    <cellStyle name="Normal 7 2 7 3" xfId="2307"/>
    <cellStyle name="Normal 7 2 8" xfId="1047"/>
    <cellStyle name="Normal 7 2 9" xfId="1898"/>
    <cellStyle name="Normal 7 3" xfId="276"/>
    <cellStyle name="Normal 7 3 2" xfId="382"/>
    <cellStyle name="Normal 7 3 2 2" xfId="811"/>
    <cellStyle name="Normal 7 3 2 2 2" xfId="1646"/>
    <cellStyle name="Normal 7 3 2 2 3" xfId="2493"/>
    <cellStyle name="Normal 7 3 2 3" xfId="1232"/>
    <cellStyle name="Normal 7 3 2 4" xfId="2083"/>
    <cellStyle name="Normal 7 3 2 5" xfId="2918"/>
    <cellStyle name="Normal 7 3 3" xfId="540"/>
    <cellStyle name="Normal 7 3 3 2" xfId="961"/>
    <cellStyle name="Normal 7 3 3 2 2" xfId="1796"/>
    <cellStyle name="Normal 7 3 3 2 3" xfId="2643"/>
    <cellStyle name="Normal 7 3 3 3" xfId="1382"/>
    <cellStyle name="Normal 7 3 3 4" xfId="2233"/>
    <cellStyle name="Normal 7 3 3 5" xfId="3072"/>
    <cellStyle name="Normal 7 3 4" xfId="706"/>
    <cellStyle name="Normal 7 3 4 2" xfId="1541"/>
    <cellStyle name="Normal 7 3 4 3" xfId="2388"/>
    <cellStyle name="Normal 7 3 5" xfId="1127"/>
    <cellStyle name="Normal 7 3 6" xfId="1978"/>
    <cellStyle name="Normal 7 3 7" xfId="2813"/>
    <cellStyle name="Normal 7 4" xfId="311"/>
    <cellStyle name="Normal 7 4 2" xfId="416"/>
    <cellStyle name="Normal 7 4 2 2" xfId="845"/>
    <cellStyle name="Normal 7 4 2 2 2" xfId="1680"/>
    <cellStyle name="Normal 7 4 2 2 3" xfId="2527"/>
    <cellStyle name="Normal 7 4 2 3" xfId="1266"/>
    <cellStyle name="Normal 7 4 2 4" xfId="2117"/>
    <cellStyle name="Normal 7 4 2 5" xfId="2952"/>
    <cellStyle name="Normal 7 4 3" xfId="574"/>
    <cellStyle name="Normal 7 4 3 2" xfId="995"/>
    <cellStyle name="Normal 7 4 3 2 2" xfId="1830"/>
    <cellStyle name="Normal 7 4 3 2 3" xfId="2677"/>
    <cellStyle name="Normal 7 4 3 3" xfId="1416"/>
    <cellStyle name="Normal 7 4 3 4" xfId="2267"/>
    <cellStyle name="Normal 7 4 3 5" xfId="3106"/>
    <cellStyle name="Normal 7 4 4" xfId="740"/>
    <cellStyle name="Normal 7 4 4 2" xfId="1575"/>
    <cellStyle name="Normal 7 4 4 3" xfId="2422"/>
    <cellStyle name="Normal 7 4 5" xfId="1161"/>
    <cellStyle name="Normal 7 4 6" xfId="2012"/>
    <cellStyle name="Normal 7 4 7" xfId="2847"/>
    <cellStyle name="Normal 7 5" xfId="198"/>
    <cellStyle name="Normal 7 5 2" xfId="504"/>
    <cellStyle name="Normal 7 5 2 2" xfId="927"/>
    <cellStyle name="Normal 7 5 2 2 2" xfId="1762"/>
    <cellStyle name="Normal 7 5 2 2 3" xfId="2609"/>
    <cellStyle name="Normal 7 5 2 3" xfId="1348"/>
    <cellStyle name="Normal 7 5 2 4" xfId="2199"/>
    <cellStyle name="Normal 7 5 2 5" xfId="3036"/>
    <cellStyle name="Normal 7 5 3" xfId="669"/>
    <cellStyle name="Normal 7 5 3 2" xfId="1507"/>
    <cellStyle name="Normal 7 5 3 3" xfId="2354"/>
    <cellStyle name="Normal 7 5 4" xfId="1093"/>
    <cellStyle name="Normal 7 5 5" xfId="1944"/>
    <cellStyle name="Normal 7 5 6" xfId="2776"/>
    <cellStyle name="Normal 7 6" xfId="348"/>
    <cellStyle name="Normal 7 6 2" xfId="777"/>
    <cellStyle name="Normal 7 6 2 2" xfId="1612"/>
    <cellStyle name="Normal 7 6 2 3" xfId="2459"/>
    <cellStyle name="Normal 7 6 3" xfId="1198"/>
    <cellStyle name="Normal 7 6 4" xfId="2049"/>
    <cellStyle name="Normal 7 6 5" xfId="2884"/>
    <cellStyle name="Normal 7 7" xfId="453"/>
    <cellStyle name="Normal 7 7 2" xfId="882"/>
    <cellStyle name="Normal 7 7 2 2" xfId="1717"/>
    <cellStyle name="Normal 7 7 2 3" xfId="2564"/>
    <cellStyle name="Normal 7 7 3" xfId="1303"/>
    <cellStyle name="Normal 7 7 4" xfId="2154"/>
    <cellStyle name="Normal 7 7 5" xfId="2989"/>
    <cellStyle name="Normal 7 8" xfId="620"/>
    <cellStyle name="Normal 7 8 2" xfId="1458"/>
    <cellStyle name="Normal 7 8 3" xfId="2306"/>
    <cellStyle name="Normal 7 9" xfId="1046"/>
    <cellStyle name="Normal 8" xfId="135"/>
    <cellStyle name="Normal 8 10" xfId="1899"/>
    <cellStyle name="Normal 8 11" xfId="2727"/>
    <cellStyle name="Normal 8 2" xfId="278"/>
    <cellStyle name="Normal 8 2 2" xfId="384"/>
    <cellStyle name="Normal 8 2 2 2" xfId="813"/>
    <cellStyle name="Normal 8 2 2 2 2" xfId="1648"/>
    <cellStyle name="Normal 8 2 2 2 3" xfId="2495"/>
    <cellStyle name="Normal 8 2 2 3" xfId="1234"/>
    <cellStyle name="Normal 8 2 2 4" xfId="2085"/>
    <cellStyle name="Normal 8 2 2 5" xfId="2920"/>
    <cellStyle name="Normal 8 2 3" xfId="542"/>
    <cellStyle name="Normal 8 2 3 2" xfId="963"/>
    <cellStyle name="Normal 8 2 3 2 2" xfId="1798"/>
    <cellStyle name="Normal 8 2 3 2 3" xfId="2645"/>
    <cellStyle name="Normal 8 2 3 3" xfId="1384"/>
    <cellStyle name="Normal 8 2 3 4" xfId="2235"/>
    <cellStyle name="Normal 8 2 3 5" xfId="3074"/>
    <cellStyle name="Normal 8 2 4" xfId="708"/>
    <cellStyle name="Normal 8 2 4 2" xfId="1543"/>
    <cellStyle name="Normal 8 2 4 3" xfId="2390"/>
    <cellStyle name="Normal 8 2 5" xfId="1129"/>
    <cellStyle name="Normal 8 2 6" xfId="1980"/>
    <cellStyle name="Normal 8 2 7" xfId="2815"/>
    <cellStyle name="Normal 8 3" xfId="200"/>
    <cellStyle name="Normal 8 3 2" xfId="506"/>
    <cellStyle name="Normal 8 3 2 2" xfId="929"/>
    <cellStyle name="Normal 8 3 2 2 2" xfId="1764"/>
    <cellStyle name="Normal 8 3 2 2 3" xfId="2611"/>
    <cellStyle name="Normal 8 3 2 3" xfId="1350"/>
    <cellStyle name="Normal 8 3 2 4" xfId="2201"/>
    <cellStyle name="Normal 8 3 2 5" xfId="3038"/>
    <cellStyle name="Normal 8 3 3" xfId="671"/>
    <cellStyle name="Normal 8 3 3 2" xfId="1509"/>
    <cellStyle name="Normal 8 3 3 3" xfId="2356"/>
    <cellStyle name="Normal 8 3 4" xfId="1095"/>
    <cellStyle name="Normal 8 3 5" xfId="1946"/>
    <cellStyle name="Normal 8 3 6" xfId="2778"/>
    <cellStyle name="Normal 8 4" xfId="350"/>
    <cellStyle name="Normal 8 4 2" xfId="779"/>
    <cellStyle name="Normal 8 4 2 2" xfId="1614"/>
    <cellStyle name="Normal 8 4 2 3" xfId="2461"/>
    <cellStyle name="Normal 8 4 3" xfId="1200"/>
    <cellStyle name="Normal 8 4 4" xfId="2051"/>
    <cellStyle name="Normal 8 4 5" xfId="2886"/>
    <cellStyle name="Normal 8 5" xfId="455"/>
    <cellStyle name="Normal 8 5 2" xfId="884"/>
    <cellStyle name="Normal 8 5 2 2" xfId="1719"/>
    <cellStyle name="Normal 8 5 2 3" xfId="2566"/>
    <cellStyle name="Normal 8 5 3" xfId="1305"/>
    <cellStyle name="Normal 8 5 4" xfId="2156"/>
    <cellStyle name="Normal 8 5 5" xfId="2991"/>
    <cellStyle name="Normal 8 6" xfId="152"/>
    <cellStyle name="Normal 8 6 10" xfId="1902"/>
    <cellStyle name="Normal 8 6 11" xfId="2734"/>
    <cellStyle name="Normal 8 6 2" xfId="154"/>
    <cellStyle name="Normal 8 6 2 2" xfId="158"/>
    <cellStyle name="Normal 8 6 2 2 2" xfId="285"/>
    <cellStyle name="Normal 8 6 2 2 2 2" xfId="319"/>
    <cellStyle name="Normal 8 6 2 2 2 2 2" xfId="424"/>
    <cellStyle name="Normal 8 6 2 2 2 2 2 2" xfId="853"/>
    <cellStyle name="Normal 8 6 2 2 2 2 2 2 2" xfId="1688"/>
    <cellStyle name="Normal 8 6 2 2 2 2 2 2 3" xfId="2535"/>
    <cellStyle name="Normal 8 6 2 2 2 2 2 3" xfId="1274"/>
    <cellStyle name="Normal 8 6 2 2 2 2 2 4" xfId="2125"/>
    <cellStyle name="Normal 8 6 2 2 2 2 2 5" xfId="2960"/>
    <cellStyle name="Normal 8 6 2 2 2 2 3" xfId="582"/>
    <cellStyle name="Normal 8 6 2 2 2 2 3 2" xfId="1003"/>
    <cellStyle name="Normal 8 6 2 2 2 2 3 2 2" xfId="1838"/>
    <cellStyle name="Normal 8 6 2 2 2 2 3 2 3" xfId="2685"/>
    <cellStyle name="Normal 8 6 2 2 2 2 3 3" xfId="1424"/>
    <cellStyle name="Normal 8 6 2 2 2 2 3 4" xfId="2275"/>
    <cellStyle name="Normal 8 6 2 2 2 2 3 5" xfId="3114"/>
    <cellStyle name="Normal 8 6 2 2 2 2 4" xfId="748"/>
    <cellStyle name="Normal 8 6 2 2 2 2 4 2" xfId="1583"/>
    <cellStyle name="Normal 8 6 2 2 2 2 4 3" xfId="2430"/>
    <cellStyle name="Normal 8 6 2 2 2 2 5" xfId="1169"/>
    <cellStyle name="Normal 8 6 2 2 2 2 6" xfId="2020"/>
    <cellStyle name="Normal 8 6 2 2 2 2 7" xfId="2855"/>
    <cellStyle name="Normal 8 6 2 2 2 3" xfId="170"/>
    <cellStyle name="Normal 8 6 2 2 2 3 2" xfId="322"/>
    <cellStyle name="Normal 8 6 2 2 2 3 2 2" xfId="585"/>
    <cellStyle name="Normal 8 6 2 2 2 3 2 2 2" xfId="1006"/>
    <cellStyle name="Normal 8 6 2 2 2 3 2 2 2 2" xfId="1841"/>
    <cellStyle name="Normal 8 6 2 2 2 3 2 2 2 3" xfId="2688"/>
    <cellStyle name="Normal 8 6 2 2 2 3 2 2 3" xfId="1427"/>
    <cellStyle name="Normal 8 6 2 2 2 3 2 2 4" xfId="2278"/>
    <cellStyle name="Normal 8 6 2 2 2 3 2 2 5" xfId="3117"/>
    <cellStyle name="Normal 8 6 2 2 2 3 2 3" xfId="751"/>
    <cellStyle name="Normal 8 6 2 2 2 3 2 3 2" xfId="1586"/>
    <cellStyle name="Normal 8 6 2 2 2 3 2 3 3" xfId="2433"/>
    <cellStyle name="Normal 8 6 2 2 2 3 2 4" xfId="1172"/>
    <cellStyle name="Normal 8 6 2 2 2 3 2 5" xfId="2023"/>
    <cellStyle name="Normal 8 6 2 2 2 3 2 6" xfId="2858"/>
    <cellStyle name="Normal 8 6 2 2 2 3 3" xfId="427"/>
    <cellStyle name="Normal 8 6 2 2 2 3 3 2" xfId="856"/>
    <cellStyle name="Normal 8 6 2 2 2 3 3 2 2" xfId="1691"/>
    <cellStyle name="Normal 8 6 2 2 2 3 3 2 3" xfId="2538"/>
    <cellStyle name="Normal 8 6 2 2 2 3 3 3" xfId="1277"/>
    <cellStyle name="Normal 8 6 2 2 2 3 3 4" xfId="2128"/>
    <cellStyle name="Normal 8 6 2 2 2 3 3 5" xfId="2963"/>
    <cellStyle name="Normal 8 6 2 2 2 3 4" xfId="472"/>
    <cellStyle name="Normal 8 6 2 2 2 3 4 2" xfId="901"/>
    <cellStyle name="Normal 8 6 2 2 2 3 4 2 2" xfId="1736"/>
    <cellStyle name="Normal 8 6 2 2 2 3 4 2 3" xfId="2583"/>
    <cellStyle name="Normal 8 6 2 2 2 3 4 3" xfId="1322"/>
    <cellStyle name="Normal 8 6 2 2 2 3 4 4" xfId="2173"/>
    <cellStyle name="Normal 8 6 2 2 2 3 4 5" xfId="3008"/>
    <cellStyle name="Normal 8 6 2 2 2 3 5" xfId="641"/>
    <cellStyle name="Normal 8 6 2 2 2 3 5 2" xfId="1479"/>
    <cellStyle name="Normal 8 6 2 2 2 3 5 3" xfId="2326"/>
    <cellStyle name="Normal 8 6 2 2 2 3 6" xfId="1065"/>
    <cellStyle name="Normal 8 6 2 2 2 3 7" xfId="1916"/>
    <cellStyle name="Normal 8 6 2 2 2 3 8" xfId="2748"/>
    <cellStyle name="Normal 8 6 2 2 2 4" xfId="390"/>
    <cellStyle name="Normal 8 6 2 2 2 4 2" xfId="819"/>
    <cellStyle name="Normal 8 6 2 2 2 4 2 2" xfId="1654"/>
    <cellStyle name="Normal 8 6 2 2 2 4 2 3" xfId="2501"/>
    <cellStyle name="Normal 8 6 2 2 2 4 3" xfId="1240"/>
    <cellStyle name="Normal 8 6 2 2 2 4 4" xfId="2091"/>
    <cellStyle name="Normal 8 6 2 2 2 4 5" xfId="2926"/>
    <cellStyle name="Normal 8 6 2 2 2 5" xfId="548"/>
    <cellStyle name="Normal 8 6 2 2 2 5 2" xfId="969"/>
    <cellStyle name="Normal 8 6 2 2 2 5 2 2" xfId="1804"/>
    <cellStyle name="Normal 8 6 2 2 2 5 2 3" xfId="2651"/>
    <cellStyle name="Normal 8 6 2 2 2 5 3" xfId="1390"/>
    <cellStyle name="Normal 8 6 2 2 2 5 4" xfId="2241"/>
    <cellStyle name="Normal 8 6 2 2 2 5 5" xfId="3080"/>
    <cellStyle name="Normal 8 6 2 2 2 6" xfId="714"/>
    <cellStyle name="Normal 8 6 2 2 2 6 2" xfId="1549"/>
    <cellStyle name="Normal 8 6 2 2 2 6 3" xfId="2396"/>
    <cellStyle name="Normal 8 6 2 2 2 7" xfId="1135"/>
    <cellStyle name="Normal 8 6 2 2 2 8" xfId="1986"/>
    <cellStyle name="Normal 8 6 2 2 2 9" xfId="2821"/>
    <cellStyle name="Normal 8 6 2 2 3" xfId="460"/>
    <cellStyle name="Normal 8 6 2 2 3 2" xfId="889"/>
    <cellStyle name="Normal 8 6 2 2 3 2 2" xfId="1724"/>
    <cellStyle name="Normal 8 6 2 2 3 2 3" xfId="2571"/>
    <cellStyle name="Normal 8 6 2 2 3 3" xfId="1310"/>
    <cellStyle name="Normal 8 6 2 2 3 4" xfId="2161"/>
    <cellStyle name="Normal 8 6 2 2 3 5" xfId="2996"/>
    <cellStyle name="Normal 8 6 2 2 4" xfId="165"/>
    <cellStyle name="Normal 8 6 2 2 4 2" xfId="205"/>
    <cellStyle name="Normal 8 6 2 2 4 2 2" xfId="513"/>
    <cellStyle name="Normal 8 6 2 2 4 2 2 2" xfId="934"/>
    <cellStyle name="Normal 8 6 2 2 4 2 2 2 2" xfId="1769"/>
    <cellStyle name="Normal 8 6 2 2 4 2 2 2 3" xfId="2616"/>
    <cellStyle name="Normal 8 6 2 2 4 2 2 3" xfId="1355"/>
    <cellStyle name="Normal 8 6 2 2 4 2 2 4" xfId="2206"/>
    <cellStyle name="Normal 8 6 2 2 4 2 2 5" xfId="3045"/>
    <cellStyle name="Normal 8 6 2 2 4 2 3" xfId="676"/>
    <cellStyle name="Normal 8 6 2 2 4 2 3 2" xfId="1514"/>
    <cellStyle name="Normal 8 6 2 2 4 2 3 3" xfId="2361"/>
    <cellStyle name="Normal 8 6 2 2 4 2 4" xfId="1100"/>
    <cellStyle name="Normal 8 6 2 2 4 2 5" xfId="1951"/>
    <cellStyle name="Normal 8 6 2 2 4 2 6" xfId="2783"/>
    <cellStyle name="Normal 8 6 2 2 4 3" xfId="355"/>
    <cellStyle name="Normal 8 6 2 2 4 3 2" xfId="784"/>
    <cellStyle name="Normal 8 6 2 2 4 3 2 2" xfId="1619"/>
    <cellStyle name="Normal 8 6 2 2 4 3 2 3" xfId="2466"/>
    <cellStyle name="Normal 8 6 2 2 4 3 3" xfId="1205"/>
    <cellStyle name="Normal 8 6 2 2 4 3 4" xfId="2056"/>
    <cellStyle name="Normal 8 6 2 2 4 3 5" xfId="2891"/>
    <cellStyle name="Normal 8 6 2 2 4 4" xfId="467"/>
    <cellStyle name="Normal 8 6 2 2 4 4 2" xfId="896"/>
    <cellStyle name="Normal 8 6 2 2 4 4 2 2" xfId="1731"/>
    <cellStyle name="Normal 8 6 2 2 4 4 2 3" xfId="2578"/>
    <cellStyle name="Normal 8 6 2 2 4 4 3" xfId="1317"/>
    <cellStyle name="Normal 8 6 2 2 4 4 4" xfId="2168"/>
    <cellStyle name="Normal 8 6 2 2 4 4 5" xfId="3003"/>
    <cellStyle name="Normal 8 6 2 2 4 5" xfId="636"/>
    <cellStyle name="Normal 8 6 2 2 4 5 2" xfId="1474"/>
    <cellStyle name="Normal 8 6 2 2 4 5 3" xfId="2321"/>
    <cellStyle name="Normal 8 6 2 2 4 6" xfId="1060"/>
    <cellStyle name="Normal 8 6 2 2 4 7" xfId="1911"/>
    <cellStyle name="Normal 8 6 2 2 4 8" xfId="2743"/>
    <cellStyle name="Normal 8 6 2 2 5" xfId="629"/>
    <cellStyle name="Normal 8 6 2 2 5 2" xfId="1467"/>
    <cellStyle name="Normal 8 6 2 2 5 3" xfId="2314"/>
    <cellStyle name="Normal 8 6 2 2 6" xfId="1053"/>
    <cellStyle name="Normal 8 6 2 2 7" xfId="1904"/>
    <cellStyle name="Normal 8 6 2 2 8" xfId="2736"/>
    <cellStyle name="Normal 8 6 2 3" xfId="204"/>
    <cellStyle name="Normal 8 6 2 3 2" xfId="512"/>
    <cellStyle name="Normal 8 6 2 3 2 2" xfId="933"/>
    <cellStyle name="Normal 8 6 2 3 2 2 2" xfId="1768"/>
    <cellStyle name="Normal 8 6 2 3 2 2 3" xfId="2615"/>
    <cellStyle name="Normal 8 6 2 3 2 3" xfId="1354"/>
    <cellStyle name="Normal 8 6 2 3 2 4" xfId="2205"/>
    <cellStyle name="Normal 8 6 2 3 2 5" xfId="3044"/>
    <cellStyle name="Normal 8 6 2 3 3" xfId="675"/>
    <cellStyle name="Normal 8 6 2 3 3 2" xfId="1513"/>
    <cellStyle name="Normal 8 6 2 3 3 3" xfId="2360"/>
    <cellStyle name="Normal 8 6 2 3 4" xfId="1099"/>
    <cellStyle name="Normal 8 6 2 3 5" xfId="1950"/>
    <cellStyle name="Normal 8 6 2 3 6" xfId="2782"/>
    <cellStyle name="Normal 8 6 2 4" xfId="354"/>
    <cellStyle name="Normal 8 6 2 4 2" xfId="783"/>
    <cellStyle name="Normal 8 6 2 4 2 2" xfId="1618"/>
    <cellStyle name="Normal 8 6 2 4 2 3" xfId="2465"/>
    <cellStyle name="Normal 8 6 2 4 3" xfId="1204"/>
    <cellStyle name="Normal 8 6 2 4 4" xfId="2055"/>
    <cellStyle name="Normal 8 6 2 4 5" xfId="2890"/>
    <cellStyle name="Normal 8 6 2 5" xfId="459"/>
    <cellStyle name="Normal 8 6 2 5 2" xfId="888"/>
    <cellStyle name="Normal 8 6 2 5 2 2" xfId="1723"/>
    <cellStyle name="Normal 8 6 2 5 2 3" xfId="2570"/>
    <cellStyle name="Normal 8 6 2 5 3" xfId="1309"/>
    <cellStyle name="Normal 8 6 2 5 4" xfId="2160"/>
    <cellStyle name="Normal 8 6 2 5 5" xfId="2995"/>
    <cellStyle name="Normal 8 6 2 6" xfId="627"/>
    <cellStyle name="Normal 8 6 2 6 2" xfId="1466"/>
    <cellStyle name="Normal 8 6 2 6 3" xfId="2313"/>
    <cellStyle name="Normal 8 6 2 7" xfId="1052"/>
    <cellStyle name="Normal 8 6 2 8" xfId="1903"/>
    <cellStyle name="Normal 8 6 2 9" xfId="2735"/>
    <cellStyle name="Normal 8 6 3" xfId="166"/>
    <cellStyle name="Normal 8 6 3 10" xfId="2744"/>
    <cellStyle name="Normal 8 6 3 2" xfId="317"/>
    <cellStyle name="Normal 8 6 3 2 2" xfId="422"/>
    <cellStyle name="Normal 8 6 3 2 2 2" xfId="851"/>
    <cellStyle name="Normal 8 6 3 2 2 2 2" xfId="1686"/>
    <cellStyle name="Normal 8 6 3 2 2 2 3" xfId="2533"/>
    <cellStyle name="Normal 8 6 3 2 2 3" xfId="1272"/>
    <cellStyle name="Normal 8 6 3 2 2 4" xfId="2123"/>
    <cellStyle name="Normal 8 6 3 2 2 5" xfId="2958"/>
    <cellStyle name="Normal 8 6 3 2 3" xfId="580"/>
    <cellStyle name="Normal 8 6 3 2 3 2" xfId="1001"/>
    <cellStyle name="Normal 8 6 3 2 3 2 2" xfId="1836"/>
    <cellStyle name="Normal 8 6 3 2 3 2 3" xfId="2683"/>
    <cellStyle name="Normal 8 6 3 2 3 3" xfId="1422"/>
    <cellStyle name="Normal 8 6 3 2 3 4" xfId="2273"/>
    <cellStyle name="Normal 8 6 3 2 3 5" xfId="3112"/>
    <cellStyle name="Normal 8 6 3 2 4" xfId="746"/>
    <cellStyle name="Normal 8 6 3 2 4 2" xfId="1581"/>
    <cellStyle name="Normal 8 6 3 2 4 3" xfId="2428"/>
    <cellStyle name="Normal 8 6 3 2 5" xfId="1167"/>
    <cellStyle name="Normal 8 6 3 2 6" xfId="2018"/>
    <cellStyle name="Normal 8 6 3 2 7" xfId="2853"/>
    <cellStyle name="Normal 8 6 3 3" xfId="168"/>
    <cellStyle name="Normal 8 6 3 3 2" xfId="320"/>
    <cellStyle name="Normal 8 6 3 3 2 2" xfId="583"/>
    <cellStyle name="Normal 8 6 3 3 2 2 2" xfId="1004"/>
    <cellStyle name="Normal 8 6 3 3 2 2 2 2" xfId="1839"/>
    <cellStyle name="Normal 8 6 3 3 2 2 2 3" xfId="2686"/>
    <cellStyle name="Normal 8 6 3 3 2 2 3" xfId="1425"/>
    <cellStyle name="Normal 8 6 3 3 2 2 4" xfId="2276"/>
    <cellStyle name="Normal 8 6 3 3 2 2 5" xfId="3115"/>
    <cellStyle name="Normal 8 6 3 3 2 3" xfId="749"/>
    <cellStyle name="Normal 8 6 3 3 2 3 2" xfId="1584"/>
    <cellStyle name="Normal 8 6 3 3 2 3 3" xfId="2431"/>
    <cellStyle name="Normal 8 6 3 3 2 4" xfId="1170"/>
    <cellStyle name="Normal 8 6 3 3 2 5" xfId="2021"/>
    <cellStyle name="Normal 8 6 3 3 2 6" xfId="2856"/>
    <cellStyle name="Normal 8 6 3 3 3" xfId="425"/>
    <cellStyle name="Normal 8 6 3 3 3 2" xfId="854"/>
    <cellStyle name="Normal 8 6 3 3 3 2 2" xfId="1689"/>
    <cellStyle name="Normal 8 6 3 3 3 2 3" xfId="2536"/>
    <cellStyle name="Normal 8 6 3 3 3 3" xfId="1275"/>
    <cellStyle name="Normal 8 6 3 3 3 4" xfId="2126"/>
    <cellStyle name="Normal 8 6 3 3 3 5" xfId="2961"/>
    <cellStyle name="Normal 8 6 3 3 4" xfId="470"/>
    <cellStyle name="Normal 8 6 3 3 4 2" xfId="899"/>
    <cellStyle name="Normal 8 6 3 3 4 2 2" xfId="1734"/>
    <cellStyle name="Normal 8 6 3 3 4 2 3" xfId="2581"/>
    <cellStyle name="Normal 8 6 3 3 4 3" xfId="1320"/>
    <cellStyle name="Normal 8 6 3 3 4 4" xfId="2171"/>
    <cellStyle name="Normal 8 6 3 3 4 5" xfId="3006"/>
    <cellStyle name="Normal 8 6 3 3 5" xfId="639"/>
    <cellStyle name="Normal 8 6 3 3 5 2" xfId="1477"/>
    <cellStyle name="Normal 8 6 3 3 5 3" xfId="2324"/>
    <cellStyle name="Normal 8 6 3 3 6" xfId="1063"/>
    <cellStyle name="Normal 8 6 3 3 7" xfId="1914"/>
    <cellStyle name="Normal 8 6 3 3 8" xfId="2746"/>
    <cellStyle name="Normal 8 6 3 4" xfId="284"/>
    <cellStyle name="Normal 8 6 3 4 2" xfId="547"/>
    <cellStyle name="Normal 8 6 3 4 2 2" xfId="968"/>
    <cellStyle name="Normal 8 6 3 4 2 2 2" xfId="1803"/>
    <cellStyle name="Normal 8 6 3 4 2 2 3" xfId="2650"/>
    <cellStyle name="Normal 8 6 3 4 2 3" xfId="1389"/>
    <cellStyle name="Normal 8 6 3 4 2 4" xfId="2240"/>
    <cellStyle name="Normal 8 6 3 4 2 5" xfId="3079"/>
    <cellStyle name="Normal 8 6 3 4 3" xfId="713"/>
    <cellStyle name="Normal 8 6 3 4 3 2" xfId="1548"/>
    <cellStyle name="Normal 8 6 3 4 3 3" xfId="2395"/>
    <cellStyle name="Normal 8 6 3 4 4" xfId="1134"/>
    <cellStyle name="Normal 8 6 3 4 5" xfId="1985"/>
    <cellStyle name="Normal 8 6 3 4 6" xfId="2820"/>
    <cellStyle name="Normal 8 6 3 5" xfId="389"/>
    <cellStyle name="Normal 8 6 3 5 2" xfId="818"/>
    <cellStyle name="Normal 8 6 3 5 2 2" xfId="1653"/>
    <cellStyle name="Normal 8 6 3 5 2 3" xfId="2500"/>
    <cellStyle name="Normal 8 6 3 5 3" xfId="1239"/>
    <cellStyle name="Normal 8 6 3 5 4" xfId="2090"/>
    <cellStyle name="Normal 8 6 3 5 5" xfId="2925"/>
    <cellStyle name="Normal 8 6 3 6" xfId="468"/>
    <cellStyle name="Normal 8 6 3 6 2" xfId="897"/>
    <cellStyle name="Normal 8 6 3 6 2 2" xfId="1732"/>
    <cellStyle name="Normal 8 6 3 6 2 3" xfId="2579"/>
    <cellStyle name="Normal 8 6 3 6 3" xfId="1318"/>
    <cellStyle name="Normal 8 6 3 6 4" xfId="2169"/>
    <cellStyle name="Normal 8 6 3 6 5" xfId="3004"/>
    <cellStyle name="Normal 8 6 3 7" xfId="637"/>
    <cellStyle name="Normal 8 6 3 7 2" xfId="1475"/>
    <cellStyle name="Normal 8 6 3 7 3" xfId="2322"/>
    <cellStyle name="Normal 8 6 3 8" xfId="1061"/>
    <cellStyle name="Normal 8 6 3 9" xfId="1912"/>
    <cellStyle name="Normal 8 6 4" xfId="167"/>
    <cellStyle name="Normal 8 6 4 2" xfId="315"/>
    <cellStyle name="Normal 8 6 4 2 2" xfId="578"/>
    <cellStyle name="Normal 8 6 4 2 2 2" xfId="999"/>
    <cellStyle name="Normal 8 6 4 2 2 2 2" xfId="1834"/>
    <cellStyle name="Normal 8 6 4 2 2 2 3" xfId="2681"/>
    <cellStyle name="Normal 8 6 4 2 2 3" xfId="1420"/>
    <cellStyle name="Normal 8 6 4 2 2 4" xfId="2271"/>
    <cellStyle name="Normal 8 6 4 2 2 5" xfId="3110"/>
    <cellStyle name="Normal 8 6 4 2 3" xfId="744"/>
    <cellStyle name="Normal 8 6 4 2 3 2" xfId="1579"/>
    <cellStyle name="Normal 8 6 4 2 3 3" xfId="2426"/>
    <cellStyle name="Normal 8 6 4 2 4" xfId="1165"/>
    <cellStyle name="Normal 8 6 4 2 5" xfId="2016"/>
    <cellStyle name="Normal 8 6 4 2 6" xfId="2851"/>
    <cellStyle name="Normal 8 6 4 3" xfId="420"/>
    <cellStyle name="Normal 8 6 4 3 2" xfId="849"/>
    <cellStyle name="Normal 8 6 4 3 2 2" xfId="1684"/>
    <cellStyle name="Normal 8 6 4 3 2 3" xfId="2531"/>
    <cellStyle name="Normal 8 6 4 3 3" xfId="1270"/>
    <cellStyle name="Normal 8 6 4 3 4" xfId="2121"/>
    <cellStyle name="Normal 8 6 4 3 5" xfId="2956"/>
    <cellStyle name="Normal 8 6 4 4" xfId="469"/>
    <cellStyle name="Normal 8 6 4 4 2" xfId="898"/>
    <cellStyle name="Normal 8 6 4 4 2 2" xfId="1733"/>
    <cellStyle name="Normal 8 6 4 4 2 3" xfId="2580"/>
    <cellStyle name="Normal 8 6 4 4 3" xfId="1319"/>
    <cellStyle name="Normal 8 6 4 4 4" xfId="2170"/>
    <cellStyle name="Normal 8 6 4 4 5" xfId="3005"/>
    <cellStyle name="Normal 8 6 4 5" xfId="638"/>
    <cellStyle name="Normal 8 6 4 5 2" xfId="1476"/>
    <cellStyle name="Normal 8 6 4 5 3" xfId="2323"/>
    <cellStyle name="Normal 8 6 4 6" xfId="1062"/>
    <cellStyle name="Normal 8 6 4 7" xfId="1913"/>
    <cellStyle name="Normal 8 6 4 8" xfId="2745"/>
    <cellStyle name="Normal 8 6 5" xfId="203"/>
    <cellStyle name="Normal 8 6 5 2" xfId="511"/>
    <cellStyle name="Normal 8 6 5 2 2" xfId="932"/>
    <cellStyle name="Normal 8 6 5 2 2 2" xfId="1767"/>
    <cellStyle name="Normal 8 6 5 2 2 3" xfId="2614"/>
    <cellStyle name="Normal 8 6 5 2 3" xfId="1353"/>
    <cellStyle name="Normal 8 6 5 2 4" xfId="2204"/>
    <cellStyle name="Normal 8 6 5 2 5" xfId="3043"/>
    <cellStyle name="Normal 8 6 5 3" xfId="674"/>
    <cellStyle name="Normal 8 6 5 3 2" xfId="1512"/>
    <cellStyle name="Normal 8 6 5 3 3" xfId="2359"/>
    <cellStyle name="Normal 8 6 5 4" xfId="1098"/>
    <cellStyle name="Normal 8 6 5 5" xfId="1949"/>
    <cellStyle name="Normal 8 6 5 6" xfId="2781"/>
    <cellStyle name="Normal 8 6 6" xfId="353"/>
    <cellStyle name="Normal 8 6 6 2" xfId="782"/>
    <cellStyle name="Normal 8 6 6 2 2" xfId="1617"/>
    <cellStyle name="Normal 8 6 6 2 3" xfId="2464"/>
    <cellStyle name="Normal 8 6 6 3" xfId="1203"/>
    <cellStyle name="Normal 8 6 6 4" xfId="2054"/>
    <cellStyle name="Normal 8 6 6 5" xfId="2889"/>
    <cellStyle name="Normal 8 6 7" xfId="458"/>
    <cellStyle name="Normal 8 6 7 2" xfId="887"/>
    <cellStyle name="Normal 8 6 7 2 2" xfId="1722"/>
    <cellStyle name="Normal 8 6 7 2 3" xfId="2569"/>
    <cellStyle name="Normal 8 6 7 3" xfId="1308"/>
    <cellStyle name="Normal 8 6 7 4" xfId="2159"/>
    <cellStyle name="Normal 8 6 7 5" xfId="2994"/>
    <cellStyle name="Normal 8 6 8" xfId="626"/>
    <cellStyle name="Normal 8 6 8 2" xfId="1465"/>
    <cellStyle name="Normal 8 6 8 3" xfId="2312"/>
    <cellStyle name="Normal 8 6 9" xfId="1051"/>
    <cellStyle name="Normal 8 7" xfId="153"/>
    <cellStyle name="Normal 8 8" xfId="622"/>
    <cellStyle name="Normal 8 8 2" xfId="1460"/>
    <cellStyle name="Normal 8 8 3" xfId="2308"/>
    <cellStyle name="Normal 8 9" xfId="1048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eelarve muutmise vorm" xfId="157"/>
    <cellStyle name="Normal_eelarve muutmise vorm 2 2" xfId="587"/>
    <cellStyle name="Normal_vorm 1 koond" xfId="156"/>
    <cellStyle name="Normal_vorm 1 koond_Lisad 22.02.11 II" xfId="37"/>
    <cellStyle name="Note" xfId="38" builtinId="10" customBuiltin="1"/>
    <cellStyle name="Note 2" xfId="137"/>
    <cellStyle name="Note 2 2" xfId="589"/>
    <cellStyle name="Note 2 2 2" xfId="1429"/>
    <cellStyle name="Note 2 3" xfId="2693"/>
    <cellStyle name="Note 3" xfId="145"/>
    <cellStyle name="Note 3 2" xfId="590"/>
    <cellStyle name="Note 3 2 2" xfId="1865"/>
    <cellStyle name="Note 3 3" xfId="2696"/>
    <cellStyle name="Note 4" xfId="51"/>
    <cellStyle name="Note 4 2" xfId="625"/>
    <cellStyle name="Note 4 2 2" xfId="1848"/>
    <cellStyle name="Note 4 3" xfId="2698"/>
    <cellStyle name="Note 5" xfId="243"/>
    <cellStyle name="Note 5 2" xfId="1010"/>
    <cellStyle name="Note 5 2 2" xfId="1851"/>
    <cellStyle name="Note 5 3" xfId="3121"/>
    <cellStyle name="Note 6" xfId="619"/>
    <cellStyle name="Note 6 2" xfId="1861"/>
    <cellStyle name="Note 7" xfId="2733"/>
    <cellStyle name="Output" xfId="39" builtinId="21" customBuiltin="1"/>
    <cellStyle name="Output 2" xfId="138"/>
    <cellStyle name="Output 2 2" xfId="507"/>
    <cellStyle name="Output 2 2 2" xfId="1019"/>
    <cellStyle name="Output 2 2 2 2" xfId="1859"/>
    <cellStyle name="Output 2 2 3" xfId="1846"/>
    <cellStyle name="Output 2 2 4" xfId="3039"/>
    <cellStyle name="Output 2 3" xfId="678"/>
    <cellStyle name="Output 2 3 2" xfId="1864"/>
    <cellStyle name="Output 2 4" xfId="1867"/>
    <cellStyle name="Output 2 5" xfId="2729"/>
    <cellStyle name="Output 3" xfId="244"/>
    <cellStyle name="Output 3 2" xfId="1011"/>
    <cellStyle name="Output 3 2 2" xfId="1855"/>
    <cellStyle name="Output 3 3" xfId="1858"/>
    <cellStyle name="Output 3 4" xfId="2786"/>
    <cellStyle name="Output 4" xfId="475"/>
    <cellStyle name="Output 4 2" xfId="1015"/>
    <cellStyle name="Output 4 2 2" xfId="1860"/>
    <cellStyle name="Output 4 3" xfId="1430"/>
    <cellStyle name="Output 4 4" xfId="3009"/>
    <cellStyle name="Output 5" xfId="614"/>
    <cellStyle name="Output 5 2" xfId="1853"/>
    <cellStyle name="Output 6" xfId="1461"/>
    <cellStyle name="Output 7" xfId="2694"/>
    <cellStyle name="Percent" xfId="150" builtinId="5"/>
    <cellStyle name="Percent 2" xfId="46"/>
    <cellStyle name="Percent 3" xfId="139"/>
    <cellStyle name="Percent 4" xfId="160"/>
    <cellStyle name="Percent 4 2" xfId="281"/>
    <cellStyle name="Percent 4 3" xfId="462"/>
    <cellStyle name="Percent 4 3 2" xfId="891"/>
    <cellStyle name="Percent 4 3 2 2" xfId="1726"/>
    <cellStyle name="Percent 4 3 2 3" xfId="2573"/>
    <cellStyle name="Percent 4 3 3" xfId="1312"/>
    <cellStyle name="Percent 4 3 4" xfId="2163"/>
    <cellStyle name="Percent 4 3 5" xfId="2998"/>
    <cellStyle name="Percent 4 4" xfId="631"/>
    <cellStyle name="Percent 4 4 2" xfId="1469"/>
    <cellStyle name="Percent 4 4 3" xfId="2316"/>
    <cellStyle name="Percent 4 5" xfId="1055"/>
    <cellStyle name="Percent 4 6" xfId="1906"/>
    <cellStyle name="Percent 4 7" xfId="2738"/>
    <cellStyle name="Percent 5 2 4" xfId="163"/>
    <cellStyle name="Percent 5 2 4 2" xfId="465"/>
    <cellStyle name="Percent 5 2 4 2 2" xfId="894"/>
    <cellStyle name="Percent 5 2 4 2 2 2" xfId="1729"/>
    <cellStyle name="Percent 5 2 4 2 2 3" xfId="2576"/>
    <cellStyle name="Percent 5 2 4 2 3" xfId="1315"/>
    <cellStyle name="Percent 5 2 4 2 4" xfId="2166"/>
    <cellStyle name="Percent 5 2 4 2 5" xfId="3001"/>
    <cellStyle name="Percent 5 2 4 3" xfId="634"/>
    <cellStyle name="Percent 5 2 4 3 2" xfId="1472"/>
    <cellStyle name="Percent 5 2 4 3 3" xfId="2319"/>
    <cellStyle name="Percent 5 2 4 4" xfId="1058"/>
    <cellStyle name="Percent 5 2 4 5" xfId="1909"/>
    <cellStyle name="Percent 5 2 4 6" xfId="2741"/>
    <cellStyle name="Rõhk5 2" xfId="140"/>
    <cellStyle name="Rõhk5 3" xfId="249"/>
    <cellStyle name="Rõhk6 2" xfId="141"/>
    <cellStyle name="Rõhk6 3" xfId="250"/>
    <cellStyle name="Title" xfId="40" builtinId="15" customBuiltin="1"/>
    <cellStyle name="Title 2" xfId="142"/>
    <cellStyle name="Title 3" xfId="245"/>
    <cellStyle name="Total" xfId="41" builtinId="25" customBuiltin="1"/>
    <cellStyle name="Total 2" xfId="143"/>
    <cellStyle name="Total 2 2" xfId="508"/>
    <cellStyle name="Total 2 2 2" xfId="1020"/>
    <cellStyle name="Total 2 2 2 2" xfId="1857"/>
    <cellStyle name="Total 2 2 3" xfId="1850"/>
    <cellStyle name="Total 2 2 4" xfId="3040"/>
    <cellStyle name="Total 2 3" xfId="588"/>
    <cellStyle name="Total 2 3 2" xfId="1863"/>
    <cellStyle name="Total 2 4" xfId="1870"/>
    <cellStyle name="Total 2 5" xfId="2730"/>
    <cellStyle name="Total 3" xfId="246"/>
    <cellStyle name="Total 3 2" xfId="1012"/>
    <cellStyle name="Total 3 2 2" xfId="1871"/>
    <cellStyle name="Total 3 3" xfId="1464"/>
    <cellStyle name="Total 3 4" xfId="2787"/>
    <cellStyle name="Total 4" xfId="476"/>
    <cellStyle name="Total 4 2" xfId="1016"/>
    <cellStyle name="Total 4 2 2" xfId="1868"/>
    <cellStyle name="Total 4 3" xfId="1862"/>
    <cellStyle name="Total 4 4" xfId="3010"/>
    <cellStyle name="Total 5" xfId="608"/>
    <cellStyle name="Total 5 2" xfId="1866"/>
    <cellStyle name="Total 6" xfId="1852"/>
    <cellStyle name="Total 7" xfId="2695"/>
    <cellStyle name="Warning Text" xfId="42" builtinId="11" customBuiltin="1"/>
    <cellStyle name="Warning Text 2" xfId="144"/>
    <cellStyle name="Warning Text 3" xfId="247"/>
  </cellStyles>
  <dxfs count="0"/>
  <tableStyles count="0" defaultTableStyle="TableStyleMedium2" defaultPivotStyle="PivotStyleLight16"/>
  <colors>
    <mruColors>
      <color rgb="FFFFFF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165"/>
  <sheetViews>
    <sheetView showZeros="0" tabSelected="1" zoomScaleNormal="100" workbookViewId="0">
      <selection activeCell="A36" sqref="A36"/>
    </sheetView>
  </sheetViews>
  <sheetFormatPr defaultColWidth="11.453125" defaultRowHeight="12.5"/>
  <cols>
    <col min="1" max="1" width="49.1796875" style="302" customWidth="1"/>
    <col min="2" max="2" width="11.81640625" style="280" bestFit="1" customWidth="1"/>
    <col min="3" max="4" width="11.26953125" style="280" customWidth="1"/>
    <col min="5" max="5" width="3.81640625" style="280" customWidth="1"/>
    <col min="6" max="9" width="11.453125" style="280"/>
    <col min="10" max="10" width="3.81640625" style="280" customWidth="1"/>
    <col min="11" max="16384" width="11.453125" style="280"/>
  </cols>
  <sheetData>
    <row r="1" spans="1:9" ht="26">
      <c r="A1" s="279" t="s">
        <v>290</v>
      </c>
      <c r="D1" s="281" t="s">
        <v>220</v>
      </c>
    </row>
    <row r="2" spans="1:9" ht="7.5" customHeight="1">
      <c r="A2" s="269"/>
    </row>
    <row r="3" spans="1:9" ht="13">
      <c r="A3" s="269"/>
      <c r="D3" s="282" t="s">
        <v>221</v>
      </c>
    </row>
    <row r="4" spans="1:9" s="284" customFormat="1" ht="13">
      <c r="A4" s="283" t="s">
        <v>222</v>
      </c>
      <c r="B4" s="633" t="s">
        <v>377</v>
      </c>
      <c r="C4" s="633"/>
      <c r="D4" s="633"/>
    </row>
    <row r="5" spans="1:9" s="284" customFormat="1" ht="13">
      <c r="A5" s="283"/>
      <c r="B5" s="285"/>
      <c r="C5" s="285"/>
      <c r="D5" s="285"/>
    </row>
    <row r="6" spans="1:9" s="284" customFormat="1" ht="12.75" customHeight="1">
      <c r="A6" s="286"/>
      <c r="B6" s="634" t="s">
        <v>223</v>
      </c>
      <c r="C6" s="634"/>
      <c r="D6" s="634"/>
      <c r="F6" s="635" t="s">
        <v>224</v>
      </c>
      <c r="G6" s="635"/>
      <c r="H6" s="635"/>
    </row>
    <row r="7" spans="1:9" s="284" customFormat="1" ht="39" customHeight="1">
      <c r="A7" s="287" t="s">
        <v>225</v>
      </c>
      <c r="B7" s="288" t="s">
        <v>225</v>
      </c>
      <c r="C7" s="288" t="s">
        <v>377</v>
      </c>
      <c r="D7" s="288" t="s">
        <v>403</v>
      </c>
      <c r="F7" s="289" t="s">
        <v>225</v>
      </c>
      <c r="G7" s="288" t="s">
        <v>377</v>
      </c>
      <c r="H7" s="288" t="s">
        <v>403</v>
      </c>
    </row>
    <row r="8" spans="1:9" s="284" customFormat="1" ht="12.75" customHeight="1">
      <c r="A8" s="290" t="s">
        <v>226</v>
      </c>
      <c r="B8" s="291">
        <f>SUM(C8:D8)</f>
        <v>0</v>
      </c>
      <c r="C8" s="291"/>
      <c r="D8" s="291"/>
      <c r="F8" s="284">
        <f>SUM(G8:H8)</f>
        <v>0</v>
      </c>
    </row>
    <row r="9" spans="1:9" s="284" customFormat="1" ht="12.75" customHeight="1">
      <c r="A9" s="292"/>
      <c r="B9" s="291">
        <f>SUM(C9:D9)</f>
        <v>0</v>
      </c>
      <c r="C9" s="291"/>
      <c r="D9" s="291"/>
      <c r="F9" s="284">
        <f>SUM(G9:H9)</f>
        <v>0</v>
      </c>
    </row>
    <row r="10" spans="1:9" s="284" customFormat="1" ht="12.75" customHeight="1">
      <c r="A10" s="290" t="s">
        <v>227</v>
      </c>
      <c r="B10" s="291">
        <f>SUM(C10:D10)</f>
        <v>0</v>
      </c>
      <c r="C10" s="291"/>
      <c r="D10" s="291"/>
      <c r="F10" s="291">
        <f>SUM(G10:H10)</f>
        <v>0</v>
      </c>
      <c r="G10" s="291"/>
      <c r="H10" s="291"/>
    </row>
    <row r="11" spans="1:9" s="284" customFormat="1" ht="12.75" customHeight="1">
      <c r="A11" s="292"/>
      <c r="B11" s="291">
        <f>SUM(C11:D11)</f>
        <v>0</v>
      </c>
      <c r="C11" s="291"/>
      <c r="D11" s="291"/>
      <c r="F11" s="280">
        <f>SUM(G11:H11)</f>
        <v>0</v>
      </c>
      <c r="G11" s="280"/>
      <c r="H11" s="280"/>
      <c r="I11" s="280"/>
    </row>
    <row r="12" spans="1:9" s="284" customFormat="1" ht="12.75" customHeight="1">
      <c r="A12" s="290" t="s">
        <v>228</v>
      </c>
      <c r="B12" s="291">
        <f>SUM(C12:D12)</f>
        <v>0</v>
      </c>
      <c r="C12" s="291">
        <f>SUM(C13:C19)</f>
        <v>0</v>
      </c>
      <c r="D12" s="291">
        <f>SUM(D13:D19)</f>
        <v>0</v>
      </c>
      <c r="F12" s="291">
        <f>SUM(G12:H12)</f>
        <v>0</v>
      </c>
      <c r="G12" s="291">
        <f>SUM(G13:G19)</f>
        <v>0</v>
      </c>
      <c r="H12" s="291">
        <f>SUM(H13:H19)</f>
        <v>0</v>
      </c>
    </row>
    <row r="13" spans="1:9" s="284" customFormat="1" ht="12.75" customHeight="1">
      <c r="A13" s="293" t="s">
        <v>229</v>
      </c>
      <c r="B13" s="291">
        <f>SUM(C13:D13)</f>
        <v>0</v>
      </c>
      <c r="C13" s="291"/>
      <c r="D13" s="291"/>
      <c r="F13" s="291">
        <f>SUM(G13:H13)</f>
        <v>0</v>
      </c>
      <c r="G13" s="291"/>
      <c r="H13" s="291"/>
    </row>
    <row r="14" spans="1:9" s="284" customFormat="1" ht="12.75" customHeight="1">
      <c r="A14" s="294" t="s">
        <v>230</v>
      </c>
      <c r="B14" s="291">
        <f>SUM(C14:D14)</f>
        <v>0</v>
      </c>
      <c r="C14" s="291"/>
      <c r="D14" s="291"/>
      <c r="F14" s="291">
        <f>SUM(G14:H14)</f>
        <v>0</v>
      </c>
      <c r="G14" s="291"/>
      <c r="H14" s="291"/>
    </row>
    <row r="15" spans="1:9" s="284" customFormat="1" ht="12.75" customHeight="1">
      <c r="A15" s="294" t="s">
        <v>231</v>
      </c>
      <c r="B15" s="291">
        <f>SUM(C15:D15)</f>
        <v>0</v>
      </c>
      <c r="C15" s="291"/>
      <c r="D15" s="291"/>
      <c r="F15" s="291">
        <f>SUM(G15:H15)</f>
        <v>0</v>
      </c>
      <c r="G15" s="291"/>
      <c r="H15" s="291"/>
    </row>
    <row r="16" spans="1:9" s="284" customFormat="1" ht="25">
      <c r="A16" s="294" t="s">
        <v>232</v>
      </c>
      <c r="B16" s="291">
        <f>SUM(C16:D16)</f>
        <v>0</v>
      </c>
      <c r="C16" s="291"/>
      <c r="D16" s="291"/>
      <c r="F16" s="291">
        <f>SUM(G16:H16)</f>
        <v>0</v>
      </c>
      <c r="G16" s="291"/>
      <c r="H16" s="291"/>
    </row>
    <row r="17" spans="1:8" s="284" customFormat="1" ht="25">
      <c r="A17" s="294" t="s">
        <v>233</v>
      </c>
      <c r="B17" s="291">
        <f>SUM(C17:D17)</f>
        <v>0</v>
      </c>
      <c r="C17" s="291"/>
      <c r="D17" s="291"/>
      <c r="F17" s="291">
        <f>SUM(G17:H17)</f>
        <v>0</v>
      </c>
      <c r="G17" s="291"/>
      <c r="H17" s="291"/>
    </row>
    <row r="18" spans="1:8" s="284" customFormat="1" ht="12.75" customHeight="1">
      <c r="A18" s="295" t="s">
        <v>234</v>
      </c>
      <c r="B18" s="291">
        <f>SUM(C18:D18)</f>
        <v>0</v>
      </c>
      <c r="C18" s="291"/>
      <c r="D18" s="291"/>
      <c r="F18" s="291">
        <f>SUM(G18:H18)</f>
        <v>0</v>
      </c>
      <c r="G18" s="291"/>
      <c r="H18" s="291"/>
    </row>
    <row r="19" spans="1:8" s="284" customFormat="1" ht="12.75" customHeight="1">
      <c r="A19" s="295" t="s">
        <v>235</v>
      </c>
      <c r="B19" s="291">
        <f>SUM(C19:D19)</f>
        <v>0</v>
      </c>
      <c r="C19" s="291"/>
      <c r="D19" s="291"/>
      <c r="F19" s="291">
        <f>SUM(G19:H19)</f>
        <v>0</v>
      </c>
      <c r="G19" s="291"/>
      <c r="H19" s="291"/>
    </row>
    <row r="20" spans="1:8" s="284" customFormat="1" ht="12.75" customHeight="1">
      <c r="A20" s="295"/>
      <c r="B20" s="291">
        <f>SUM(C20:D20)</f>
        <v>0</v>
      </c>
      <c r="C20" s="291"/>
      <c r="D20" s="291"/>
      <c r="F20" s="284">
        <f>SUM(G20:H20)</f>
        <v>0</v>
      </c>
    </row>
    <row r="21" spans="1:8" s="284" customFormat="1" ht="12.75" customHeight="1">
      <c r="A21" s="290" t="s">
        <v>80</v>
      </c>
      <c r="B21" s="291">
        <f>SUM(C21:D21)</f>
        <v>0</v>
      </c>
      <c r="C21" s="291"/>
      <c r="D21" s="291"/>
      <c r="F21" s="291">
        <f>SUM(G21:H21)</f>
        <v>0</v>
      </c>
      <c r="G21" s="291"/>
      <c r="H21" s="291"/>
    </row>
    <row r="22" spans="1:8" s="284" customFormat="1" ht="12.75" customHeight="1">
      <c r="A22" s="296" t="s">
        <v>236</v>
      </c>
      <c r="B22" s="291">
        <f>SUM(C22:D22)</f>
        <v>0</v>
      </c>
      <c r="C22" s="291"/>
      <c r="D22" s="291"/>
      <c r="F22" s="291">
        <f>SUM(G22:H22)</f>
        <v>0</v>
      </c>
      <c r="G22" s="291"/>
      <c r="H22" s="291"/>
    </row>
    <row r="23" spans="1:8" s="284" customFormat="1" ht="25">
      <c r="A23" s="294" t="s">
        <v>237</v>
      </c>
      <c r="B23" s="291">
        <f>SUM(C23:D23)</f>
        <v>0</v>
      </c>
      <c r="C23" s="291"/>
      <c r="D23" s="291"/>
      <c r="F23" s="291">
        <f>SUM(G23:H23)</f>
        <v>0</v>
      </c>
      <c r="G23" s="291"/>
      <c r="H23" s="291"/>
    </row>
    <row r="24" spans="1:8" s="284" customFormat="1" ht="12.75" customHeight="1">
      <c r="A24" s="292"/>
      <c r="B24" s="291">
        <f>SUM(C24:D24)</f>
        <v>0</v>
      </c>
      <c r="C24" s="291"/>
      <c r="D24" s="291"/>
      <c r="F24" s="284">
        <f>SUM(G24:H24)</f>
        <v>0</v>
      </c>
    </row>
    <row r="25" spans="1:8" s="284" customFormat="1" ht="12.75" customHeight="1">
      <c r="A25" s="290" t="s">
        <v>244</v>
      </c>
      <c r="B25" s="291">
        <f>SUM(C25:D25)</f>
        <v>0</v>
      </c>
      <c r="C25" s="291"/>
      <c r="D25" s="291"/>
      <c r="F25" s="297">
        <f>SUM(G25:H25)</f>
        <v>0</v>
      </c>
      <c r="G25" s="297"/>
      <c r="H25" s="297"/>
    </row>
    <row r="26" spans="1:8" s="284" customFormat="1" ht="12.75" customHeight="1">
      <c r="A26" s="292"/>
      <c r="B26" s="291">
        <f>SUM(C26:D26)</f>
        <v>0</v>
      </c>
      <c r="C26" s="291"/>
      <c r="D26" s="291"/>
      <c r="F26" s="284">
        <f>SUM(G26:H26)</f>
        <v>0</v>
      </c>
    </row>
    <row r="27" spans="1:8" s="284" customFormat="1" ht="12.75" customHeight="1">
      <c r="A27" s="290" t="s">
        <v>238</v>
      </c>
      <c r="B27" s="291">
        <f>SUM(C27:D27)</f>
        <v>0</v>
      </c>
      <c r="C27" s="291"/>
      <c r="D27" s="291"/>
      <c r="F27" s="284">
        <f>SUM(G27:H27)</f>
        <v>0</v>
      </c>
    </row>
    <row r="28" spans="1:8" s="284" customFormat="1" ht="24.75" customHeight="1">
      <c r="A28" s="294" t="s">
        <v>239</v>
      </c>
      <c r="B28" s="291">
        <f>SUM(C28:D28)</f>
        <v>0</v>
      </c>
      <c r="C28" s="291"/>
      <c r="D28" s="291"/>
      <c r="F28" s="284">
        <f>SUM(G28:H28)</f>
        <v>0</v>
      </c>
    </row>
    <row r="29" spans="1:8" s="284" customFormat="1" ht="12.75" customHeight="1">
      <c r="A29" s="292"/>
      <c r="B29" s="291">
        <f>SUM(C29:D29)</f>
        <v>0</v>
      </c>
      <c r="C29" s="291"/>
      <c r="D29" s="291"/>
      <c r="F29" s="284">
        <f>SUM(G29:H29)</f>
        <v>0</v>
      </c>
    </row>
    <row r="30" spans="1:8" s="284" customFormat="1" ht="12.75" customHeight="1">
      <c r="A30" s="290" t="s">
        <v>240</v>
      </c>
      <c r="B30" s="291">
        <f>SUM(C30:D30)</f>
        <v>0</v>
      </c>
      <c r="C30" s="291"/>
      <c r="D30" s="291"/>
      <c r="F30" s="284">
        <f>SUM(G30:H30)</f>
        <v>0</v>
      </c>
    </row>
    <row r="31" spans="1:8" s="284" customFormat="1" ht="12.75" customHeight="1">
      <c r="A31" s="298"/>
      <c r="B31" s="299"/>
    </row>
    <row r="32" spans="1:8" s="284" customFormat="1" ht="12.75" customHeight="1">
      <c r="A32" s="298"/>
      <c r="B32" s="299"/>
    </row>
    <row r="33" spans="1:3" s="284" customFormat="1" ht="12.75" customHeight="1">
      <c r="A33" s="298"/>
      <c r="B33" s="299"/>
      <c r="C33" s="299"/>
    </row>
    <row r="34" spans="1:3" s="284" customFormat="1" ht="12.75" customHeight="1">
      <c r="A34" s="300" t="s">
        <v>241</v>
      </c>
    </row>
    <row r="35" spans="1:3" ht="14.25" customHeight="1">
      <c r="A35" s="301"/>
      <c r="B35" s="301"/>
      <c r="C35" s="301"/>
    </row>
    <row r="36" spans="1:3" ht="15" customHeight="1">
      <c r="A36" s="236" t="s">
        <v>242</v>
      </c>
      <c r="B36" s="302"/>
      <c r="C36" s="302"/>
    </row>
    <row r="37" spans="1:3" ht="15" customHeight="1">
      <c r="A37" s="236"/>
      <c r="B37" s="302"/>
      <c r="C37" s="302"/>
    </row>
    <row r="38" spans="1:3" ht="15" customHeight="1">
      <c r="A38" s="236" t="s">
        <v>243</v>
      </c>
      <c r="B38" s="302"/>
      <c r="C38" s="302"/>
    </row>
    <row r="39" spans="1:3">
      <c r="A39" s="303"/>
      <c r="B39" s="270"/>
      <c r="C39" s="270"/>
    </row>
    <row r="40" spans="1:3">
      <c r="A40" s="303"/>
      <c r="B40" s="270"/>
      <c r="C40" s="270"/>
    </row>
    <row r="41" spans="1:3">
      <c r="B41" s="302"/>
      <c r="C41" s="302"/>
    </row>
    <row r="42" spans="1:3" s="304" customFormat="1">
      <c r="A42" s="302"/>
      <c r="B42" s="270"/>
      <c r="C42" s="270"/>
    </row>
    <row r="43" spans="1:3" s="304" customFormat="1">
      <c r="A43" s="305"/>
      <c r="B43" s="270"/>
      <c r="C43" s="270"/>
    </row>
    <row r="44" spans="1:3">
      <c r="A44" s="305"/>
      <c r="B44" s="302"/>
      <c r="C44" s="302"/>
    </row>
    <row r="45" spans="1:3">
      <c r="B45" s="302"/>
      <c r="C45" s="302"/>
    </row>
    <row r="46" spans="1:3">
      <c r="B46" s="302"/>
      <c r="C46" s="302"/>
    </row>
    <row r="47" spans="1:3">
      <c r="B47" s="302"/>
      <c r="C47" s="302"/>
    </row>
    <row r="48" spans="1:3">
      <c r="B48" s="302"/>
      <c r="C48" s="302"/>
    </row>
    <row r="49" spans="2:3">
      <c r="B49" s="302"/>
      <c r="C49" s="302"/>
    </row>
    <row r="50" spans="2:3">
      <c r="B50" s="302"/>
      <c r="C50" s="302"/>
    </row>
    <row r="51" spans="2:3">
      <c r="B51" s="302"/>
      <c r="C51" s="302"/>
    </row>
    <row r="52" spans="2:3">
      <c r="B52" s="302"/>
      <c r="C52" s="302"/>
    </row>
    <row r="53" spans="2:3">
      <c r="B53" s="302"/>
      <c r="C53" s="302"/>
    </row>
    <row r="54" spans="2:3">
      <c r="B54" s="302"/>
      <c r="C54" s="302"/>
    </row>
    <row r="55" spans="2:3">
      <c r="B55" s="302"/>
      <c r="C55" s="302"/>
    </row>
    <row r="56" spans="2:3">
      <c r="B56" s="302"/>
      <c r="C56" s="302"/>
    </row>
    <row r="57" spans="2:3">
      <c r="B57" s="302"/>
      <c r="C57" s="302"/>
    </row>
    <row r="58" spans="2:3">
      <c r="B58" s="302"/>
      <c r="C58" s="302"/>
    </row>
    <row r="59" spans="2:3">
      <c r="B59" s="302"/>
      <c r="C59" s="302"/>
    </row>
    <row r="60" spans="2:3">
      <c r="B60" s="302"/>
      <c r="C60" s="302"/>
    </row>
    <row r="61" spans="2:3">
      <c r="B61" s="302"/>
      <c r="C61" s="302"/>
    </row>
    <row r="62" spans="2:3">
      <c r="B62" s="302"/>
      <c r="C62" s="302"/>
    </row>
    <row r="63" spans="2:3">
      <c r="B63" s="302"/>
      <c r="C63" s="302"/>
    </row>
    <row r="64" spans="2:3">
      <c r="B64" s="302"/>
      <c r="C64" s="302"/>
    </row>
    <row r="65" spans="2:3">
      <c r="B65" s="302"/>
      <c r="C65" s="302"/>
    </row>
    <row r="66" spans="2:3">
      <c r="B66" s="302"/>
      <c r="C66" s="302"/>
    </row>
    <row r="67" spans="2:3">
      <c r="B67" s="302"/>
      <c r="C67" s="302"/>
    </row>
    <row r="68" spans="2:3">
      <c r="B68" s="302"/>
      <c r="C68" s="302"/>
    </row>
    <row r="69" spans="2:3">
      <c r="B69" s="302"/>
      <c r="C69" s="302"/>
    </row>
    <row r="70" spans="2:3">
      <c r="B70" s="302"/>
      <c r="C70" s="302"/>
    </row>
    <row r="71" spans="2:3">
      <c r="B71" s="302"/>
      <c r="C71" s="302"/>
    </row>
    <row r="72" spans="2:3">
      <c r="B72" s="302"/>
      <c r="C72" s="302"/>
    </row>
    <row r="73" spans="2:3">
      <c r="B73" s="302"/>
      <c r="C73" s="302"/>
    </row>
    <row r="74" spans="2:3">
      <c r="B74" s="302"/>
      <c r="C74" s="302"/>
    </row>
    <row r="75" spans="2:3">
      <c r="B75" s="302"/>
      <c r="C75" s="302"/>
    </row>
    <row r="76" spans="2:3">
      <c r="B76" s="302"/>
      <c r="C76" s="302"/>
    </row>
    <row r="77" spans="2:3">
      <c r="B77" s="302"/>
      <c r="C77" s="302"/>
    </row>
    <row r="78" spans="2:3">
      <c r="B78" s="302"/>
      <c r="C78" s="302"/>
    </row>
    <row r="79" spans="2:3">
      <c r="B79" s="302"/>
      <c r="C79" s="302"/>
    </row>
    <row r="80" spans="2:3">
      <c r="B80" s="302"/>
      <c r="C80" s="302"/>
    </row>
    <row r="81" spans="2:3">
      <c r="B81" s="302"/>
      <c r="C81" s="302"/>
    </row>
    <row r="82" spans="2:3">
      <c r="B82" s="302"/>
      <c r="C82" s="302"/>
    </row>
    <row r="83" spans="2:3">
      <c r="B83" s="302"/>
      <c r="C83" s="302"/>
    </row>
    <row r="84" spans="2:3">
      <c r="B84" s="302"/>
      <c r="C84" s="302"/>
    </row>
    <row r="85" spans="2:3">
      <c r="B85" s="302"/>
      <c r="C85" s="302"/>
    </row>
    <row r="86" spans="2:3">
      <c r="B86" s="302"/>
      <c r="C86" s="302"/>
    </row>
    <row r="87" spans="2:3">
      <c r="B87" s="302"/>
      <c r="C87" s="302"/>
    </row>
    <row r="88" spans="2:3">
      <c r="B88" s="302"/>
      <c r="C88" s="302"/>
    </row>
    <row r="89" spans="2:3">
      <c r="B89" s="302"/>
      <c r="C89" s="302"/>
    </row>
    <row r="90" spans="2:3">
      <c r="B90" s="302"/>
      <c r="C90" s="302"/>
    </row>
    <row r="91" spans="2:3">
      <c r="B91" s="302"/>
      <c r="C91" s="302"/>
    </row>
    <row r="92" spans="2:3">
      <c r="B92" s="302"/>
      <c r="C92" s="302"/>
    </row>
    <row r="93" spans="2:3">
      <c r="B93" s="302"/>
      <c r="C93" s="302"/>
    </row>
    <row r="94" spans="2:3">
      <c r="B94" s="302"/>
      <c r="C94" s="302"/>
    </row>
    <row r="95" spans="2:3">
      <c r="B95" s="302"/>
      <c r="C95" s="302"/>
    </row>
    <row r="96" spans="2:3">
      <c r="B96" s="302"/>
      <c r="C96" s="302"/>
    </row>
    <row r="97" spans="2:3">
      <c r="B97" s="302"/>
      <c r="C97" s="302"/>
    </row>
    <row r="98" spans="2:3">
      <c r="B98" s="302"/>
      <c r="C98" s="302"/>
    </row>
    <row r="99" spans="2:3">
      <c r="B99" s="302"/>
      <c r="C99" s="302"/>
    </row>
    <row r="100" spans="2:3">
      <c r="B100" s="302"/>
      <c r="C100" s="302"/>
    </row>
    <row r="101" spans="2:3">
      <c r="B101" s="302"/>
      <c r="C101" s="302"/>
    </row>
    <row r="102" spans="2:3">
      <c r="B102" s="302"/>
      <c r="C102" s="302"/>
    </row>
    <row r="103" spans="2:3">
      <c r="B103" s="302"/>
      <c r="C103" s="302"/>
    </row>
    <row r="104" spans="2:3">
      <c r="B104" s="302"/>
      <c r="C104" s="302"/>
    </row>
    <row r="105" spans="2:3">
      <c r="B105" s="302"/>
      <c r="C105" s="302"/>
    </row>
    <row r="106" spans="2:3">
      <c r="B106" s="302"/>
      <c r="C106" s="302"/>
    </row>
    <row r="107" spans="2:3">
      <c r="B107" s="302"/>
      <c r="C107" s="302"/>
    </row>
    <row r="108" spans="2:3">
      <c r="B108" s="302"/>
      <c r="C108" s="302"/>
    </row>
    <row r="109" spans="2:3">
      <c r="B109" s="302"/>
      <c r="C109" s="302"/>
    </row>
    <row r="110" spans="2:3">
      <c r="B110" s="302"/>
      <c r="C110" s="302"/>
    </row>
    <row r="111" spans="2:3">
      <c r="B111" s="302"/>
      <c r="C111" s="302"/>
    </row>
    <row r="112" spans="2:3">
      <c r="B112" s="302"/>
      <c r="C112" s="302"/>
    </row>
    <row r="113" spans="2:3">
      <c r="B113" s="302"/>
      <c r="C113" s="302"/>
    </row>
    <row r="114" spans="2:3">
      <c r="B114" s="302"/>
      <c r="C114" s="302"/>
    </row>
    <row r="115" spans="2:3">
      <c r="B115" s="302"/>
      <c r="C115" s="302"/>
    </row>
    <row r="116" spans="2:3">
      <c r="B116" s="302"/>
      <c r="C116" s="302"/>
    </row>
    <row r="117" spans="2:3">
      <c r="B117" s="302"/>
      <c r="C117" s="302"/>
    </row>
    <row r="118" spans="2:3">
      <c r="B118" s="302"/>
      <c r="C118" s="302"/>
    </row>
    <row r="119" spans="2:3">
      <c r="B119" s="302"/>
      <c r="C119" s="302"/>
    </row>
    <row r="120" spans="2:3">
      <c r="B120" s="302"/>
      <c r="C120" s="302"/>
    </row>
    <row r="121" spans="2:3">
      <c r="B121" s="302"/>
      <c r="C121" s="302"/>
    </row>
    <row r="122" spans="2:3">
      <c r="B122" s="302"/>
      <c r="C122" s="302"/>
    </row>
    <row r="123" spans="2:3">
      <c r="B123" s="302"/>
      <c r="C123" s="302"/>
    </row>
    <row r="124" spans="2:3">
      <c r="B124" s="302"/>
      <c r="C124" s="302"/>
    </row>
    <row r="125" spans="2:3">
      <c r="B125" s="302"/>
      <c r="C125" s="302"/>
    </row>
    <row r="126" spans="2:3">
      <c r="B126" s="302"/>
      <c r="C126" s="302"/>
    </row>
    <row r="127" spans="2:3">
      <c r="B127" s="302"/>
      <c r="C127" s="302"/>
    </row>
    <row r="128" spans="2:3">
      <c r="B128" s="302"/>
      <c r="C128" s="302"/>
    </row>
    <row r="129" spans="2:3">
      <c r="B129" s="302"/>
      <c r="C129" s="302"/>
    </row>
    <row r="130" spans="2:3">
      <c r="B130" s="302"/>
      <c r="C130" s="302"/>
    </row>
    <row r="131" spans="2:3">
      <c r="B131" s="302"/>
      <c r="C131" s="302"/>
    </row>
    <row r="132" spans="2:3">
      <c r="B132" s="302"/>
      <c r="C132" s="302"/>
    </row>
    <row r="133" spans="2:3">
      <c r="B133" s="302"/>
      <c r="C133" s="302"/>
    </row>
    <row r="134" spans="2:3">
      <c r="B134" s="302"/>
      <c r="C134" s="302"/>
    </row>
    <row r="135" spans="2:3">
      <c r="B135" s="302"/>
      <c r="C135" s="302"/>
    </row>
    <row r="136" spans="2:3">
      <c r="B136" s="302"/>
      <c r="C136" s="302"/>
    </row>
    <row r="137" spans="2:3">
      <c r="B137" s="302"/>
      <c r="C137" s="302"/>
    </row>
    <row r="138" spans="2:3">
      <c r="B138" s="302"/>
      <c r="C138" s="302"/>
    </row>
    <row r="139" spans="2:3">
      <c r="B139" s="302"/>
      <c r="C139" s="302"/>
    </row>
    <row r="140" spans="2:3">
      <c r="B140" s="302"/>
      <c r="C140" s="302"/>
    </row>
    <row r="141" spans="2:3">
      <c r="B141" s="302"/>
      <c r="C141" s="302"/>
    </row>
    <row r="142" spans="2:3">
      <c r="B142" s="302"/>
      <c r="C142" s="302"/>
    </row>
    <row r="143" spans="2:3">
      <c r="B143" s="302"/>
      <c r="C143" s="302"/>
    </row>
    <row r="144" spans="2:3">
      <c r="B144" s="302"/>
      <c r="C144" s="302"/>
    </row>
    <row r="145" spans="2:3">
      <c r="B145" s="302"/>
      <c r="C145" s="302"/>
    </row>
    <row r="146" spans="2:3">
      <c r="B146" s="302"/>
      <c r="C146" s="302"/>
    </row>
    <row r="147" spans="2:3">
      <c r="B147" s="302"/>
      <c r="C147" s="302"/>
    </row>
    <row r="148" spans="2:3">
      <c r="B148" s="302"/>
      <c r="C148" s="302"/>
    </row>
    <row r="149" spans="2:3">
      <c r="B149" s="302"/>
      <c r="C149" s="302"/>
    </row>
    <row r="150" spans="2:3">
      <c r="B150" s="302"/>
      <c r="C150" s="302"/>
    </row>
    <row r="151" spans="2:3">
      <c r="B151" s="302"/>
      <c r="C151" s="302"/>
    </row>
    <row r="152" spans="2:3">
      <c r="B152" s="302"/>
      <c r="C152" s="302"/>
    </row>
    <row r="153" spans="2:3">
      <c r="B153" s="302"/>
      <c r="C153" s="302"/>
    </row>
    <row r="154" spans="2:3">
      <c r="B154" s="302"/>
      <c r="C154" s="302"/>
    </row>
    <row r="155" spans="2:3">
      <c r="B155" s="302"/>
      <c r="C155" s="302"/>
    </row>
    <row r="156" spans="2:3">
      <c r="B156" s="302"/>
      <c r="C156" s="302"/>
    </row>
    <row r="157" spans="2:3">
      <c r="B157" s="302"/>
      <c r="C157" s="302"/>
    </row>
    <row r="158" spans="2:3">
      <c r="B158" s="302"/>
      <c r="C158" s="302"/>
    </row>
    <row r="159" spans="2:3">
      <c r="B159" s="302"/>
      <c r="C159" s="302"/>
    </row>
    <row r="160" spans="2:3">
      <c r="B160" s="302"/>
      <c r="C160" s="302"/>
    </row>
    <row r="161" spans="2:3">
      <c r="B161" s="302"/>
      <c r="C161" s="302"/>
    </row>
    <row r="162" spans="2:3">
      <c r="B162" s="302"/>
      <c r="C162" s="302"/>
    </row>
    <row r="163" spans="2:3">
      <c r="B163" s="302"/>
      <c r="C163" s="302"/>
    </row>
    <row r="164" spans="2:3">
      <c r="B164" s="302"/>
      <c r="C164" s="302"/>
    </row>
    <row r="165" spans="2:3">
      <c r="B165" s="302"/>
      <c r="C165" s="302"/>
    </row>
  </sheetData>
  <mergeCells count="3">
    <mergeCell ref="B4:D4"/>
    <mergeCell ref="B6:D6"/>
    <mergeCell ref="F6:H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5"/>
  <sheetViews>
    <sheetView zoomScale="90" zoomScaleNormal="90" workbookViewId="0">
      <pane ySplit="4" topLeftCell="A5" activePane="bottomLeft" state="frozen"/>
      <selection activeCell="A43" sqref="A43"/>
      <selection pane="bottomLeft" activeCell="C16" sqref="C16"/>
    </sheetView>
  </sheetViews>
  <sheetFormatPr defaultColWidth="9.26953125" defaultRowHeight="12.5"/>
  <cols>
    <col min="1" max="1" width="6.7265625" style="631" customWidth="1"/>
    <col min="2" max="2" width="26.81640625" style="621" customWidth="1"/>
    <col min="3" max="3" width="18.54296875" style="621" customWidth="1"/>
    <col min="4" max="4" width="22.453125" style="621" customWidth="1"/>
    <col min="5" max="5" width="21.1796875" style="621" customWidth="1"/>
    <col min="6" max="7" width="11.54296875" style="621" customWidth="1"/>
    <col min="8" max="8" width="13.54296875" style="621" customWidth="1"/>
    <col min="9" max="9" width="12.81640625" style="621" customWidth="1"/>
    <col min="10" max="11" width="9.26953125" style="621"/>
    <col min="12" max="12" width="26.54296875" style="632" customWidth="1"/>
    <col min="13" max="16384" width="9.26953125" style="621"/>
  </cols>
  <sheetData>
    <row r="1" spans="1:15" ht="14.5">
      <c r="A1" s="586" t="s">
        <v>393</v>
      </c>
      <c r="B1" s="590"/>
      <c r="C1" s="590"/>
      <c r="D1" s="590"/>
      <c r="E1" s="590"/>
      <c r="F1" s="592" t="s">
        <v>394</v>
      </c>
      <c r="G1" s="590"/>
      <c r="H1" s="619"/>
      <c r="I1" s="590"/>
      <c r="J1" s="590"/>
      <c r="K1" s="590"/>
      <c r="L1" s="590"/>
      <c r="M1" s="620"/>
    </row>
    <row r="2" spans="1:15" ht="14.5">
      <c r="A2" s="613"/>
      <c r="B2" s="590"/>
      <c r="C2" s="590"/>
      <c r="D2" s="590"/>
      <c r="E2" s="590"/>
      <c r="F2" s="597" t="s">
        <v>395</v>
      </c>
      <c r="G2" s="590"/>
      <c r="H2" s="590"/>
      <c r="I2" s="590"/>
      <c r="J2" s="590"/>
      <c r="K2" s="590"/>
      <c r="L2" s="590"/>
      <c r="M2" s="620"/>
    </row>
    <row r="3" spans="1:15" s="624" customFormat="1" ht="14.5">
      <c r="A3" s="622"/>
      <c r="B3" s="622"/>
      <c r="C3" s="622"/>
      <c r="D3" s="622"/>
      <c r="E3" s="622"/>
      <c r="F3" s="655" t="s">
        <v>396</v>
      </c>
      <c r="G3" s="656"/>
      <c r="H3" s="622"/>
      <c r="I3" s="622"/>
      <c r="J3" s="622"/>
      <c r="K3" s="622"/>
      <c r="L3" s="622"/>
      <c r="M3" s="623"/>
      <c r="N3" s="623"/>
      <c r="O3" s="623"/>
    </row>
    <row r="4" spans="1:15" s="624" customFormat="1" ht="52">
      <c r="A4" s="625" t="s">
        <v>386</v>
      </c>
      <c r="B4" s="626" t="s">
        <v>397</v>
      </c>
      <c r="C4" s="626" t="s">
        <v>387</v>
      </c>
      <c r="D4" s="626" t="s">
        <v>93</v>
      </c>
      <c r="E4" s="626" t="s">
        <v>388</v>
      </c>
      <c r="F4" s="627" t="s">
        <v>398</v>
      </c>
      <c r="G4" s="627" t="s">
        <v>399</v>
      </c>
      <c r="H4" s="626" t="s">
        <v>400</v>
      </c>
      <c r="I4" s="626" t="s">
        <v>401</v>
      </c>
      <c r="J4" s="626" t="s">
        <v>402</v>
      </c>
      <c r="K4" s="628" t="s">
        <v>44</v>
      </c>
      <c r="L4" s="626" t="s">
        <v>159</v>
      </c>
      <c r="M4" s="623"/>
      <c r="N4" s="623"/>
      <c r="O4" s="623"/>
    </row>
    <row r="5" spans="1:15" s="624" customFormat="1" ht="14.5">
      <c r="A5" s="625"/>
      <c r="B5" s="629" t="s">
        <v>10</v>
      </c>
      <c r="C5" s="626"/>
      <c r="D5" s="626"/>
      <c r="E5" s="626"/>
      <c r="F5" s="627"/>
      <c r="G5" s="627"/>
      <c r="H5" s="630" t="e">
        <f>#REF!+#REF!+#REF!+#REF!+#REF!+#REF!+#REF!+#REF!+#REF!+#REF!+#REF!+#REF!+#REF!+#REF!+#REF!+#REF!+#REF!</f>
        <v>#REF!</v>
      </c>
      <c r="I5" s="630" t="e">
        <f>#REF!+#REF!+#REF!+#REF!+#REF!+#REF!+#REF!+#REF!+#REF!+#REF!+#REF!+#REF!</f>
        <v>#REF!</v>
      </c>
      <c r="J5" s="630" t="e">
        <f>#REF!+#REF!+#REF!+#REF!+#REF!+#REF!+#REF!+#REF!+#REF!+#REF!+#REF!+#REF!</f>
        <v>#REF!</v>
      </c>
      <c r="K5" s="630" t="e">
        <f>#REF!+#REF!+#REF!+#REF!+#REF!+#REF!+#REF!+#REF!+#REF!+#REF!+#REF!</f>
        <v>#REF!</v>
      </c>
      <c r="L5" s="626"/>
      <c r="M5" s="623"/>
      <c r="N5" s="623"/>
      <c r="O5" s="623"/>
    </row>
  </sheetData>
  <autoFilter ref="A3:H5"/>
  <mergeCells count="1">
    <mergeCell ref="F3:G3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59999389629810485"/>
  </sheetPr>
  <dimension ref="A1:M57"/>
  <sheetViews>
    <sheetView showZeros="0" zoomScaleNormal="100" zoomScaleSheetLayoutView="85" workbookViewId="0">
      <pane xSplit="3" ySplit="4" topLeftCell="D49" activePane="bottomRight" state="frozen"/>
      <selection activeCell="D76" sqref="D76"/>
      <selection pane="topRight" activeCell="D76" sqref="D76"/>
      <selection pane="bottomLeft" activeCell="D76" sqref="D76"/>
      <selection pane="bottomRight" activeCell="A58" sqref="A58:XFD636"/>
    </sheetView>
  </sheetViews>
  <sheetFormatPr defaultColWidth="9.26953125" defaultRowHeight="13"/>
  <cols>
    <col min="1" max="1" width="3.81640625" style="18" hidden="1" customWidth="1"/>
    <col min="2" max="2" width="5.7265625" style="5" hidden="1" customWidth="1"/>
    <col min="3" max="3" width="39.7265625" style="18" customWidth="1"/>
    <col min="4" max="4" width="13.7265625" style="209" customWidth="1"/>
    <col min="5" max="5" width="14.26953125" style="5" customWidth="1"/>
    <col min="6" max="6" width="13.7265625" style="209" customWidth="1"/>
    <col min="7" max="7" width="16" style="209" customWidth="1"/>
    <col min="8" max="8" width="15.81640625" style="5" customWidth="1"/>
    <col min="9" max="9" width="14.81640625" style="5" bestFit="1" customWidth="1"/>
    <col min="10" max="10" width="9.26953125" style="561" customWidth="1"/>
    <col min="11" max="11" width="15.54296875" style="5" customWidth="1"/>
    <col min="12" max="12" width="19" style="5" customWidth="1"/>
    <col min="13" max="13" width="25" style="5" customWidth="1"/>
    <col min="14" max="14" width="15.26953125" style="5" customWidth="1"/>
    <col min="15" max="15" width="10.1796875" style="5" bestFit="1" customWidth="1"/>
    <col min="16" max="16" width="9.26953125" style="5"/>
    <col min="17" max="17" width="9.7265625" style="5" bestFit="1" customWidth="1"/>
    <col min="18" max="16384" width="9.26953125" style="5"/>
  </cols>
  <sheetData>
    <row r="1" spans="1:13" ht="14">
      <c r="A1" s="25"/>
      <c r="C1" s="25" t="s">
        <v>40</v>
      </c>
      <c r="K1" s="414"/>
      <c r="M1" s="364" t="s">
        <v>284</v>
      </c>
    </row>
    <row r="2" spans="1:13" ht="21.75" customHeight="1">
      <c r="D2" s="190"/>
      <c r="F2" s="190"/>
      <c r="G2" s="190"/>
      <c r="K2" s="414"/>
    </row>
    <row r="3" spans="1:13" ht="12.75" customHeight="1">
      <c r="A3" s="3"/>
      <c r="C3" s="3"/>
      <c r="D3" s="657">
        <v>2020</v>
      </c>
      <c r="E3" s="658"/>
      <c r="F3" s="658"/>
      <c r="G3" s="659"/>
      <c r="H3" s="560"/>
      <c r="I3" s="660" t="s">
        <v>298</v>
      </c>
      <c r="J3" s="661"/>
      <c r="K3" s="662"/>
      <c r="L3" s="663">
        <v>2021</v>
      </c>
      <c r="M3" s="664"/>
    </row>
    <row r="4" spans="1:13" ht="47.65" customHeight="1">
      <c r="A4" s="5"/>
      <c r="C4" s="3"/>
      <c r="D4" s="489" t="s">
        <v>137</v>
      </c>
      <c r="E4" s="445" t="s">
        <v>288</v>
      </c>
      <c r="F4" s="229" t="s">
        <v>257</v>
      </c>
      <c r="G4" s="235" t="s">
        <v>138</v>
      </c>
      <c r="H4" s="446" t="s">
        <v>285</v>
      </c>
      <c r="I4" s="307" t="s">
        <v>11</v>
      </c>
      <c r="J4" s="562" t="s">
        <v>158</v>
      </c>
      <c r="K4" s="309" t="s">
        <v>246</v>
      </c>
      <c r="L4" s="446" t="s">
        <v>224</v>
      </c>
      <c r="M4" s="446" t="s">
        <v>286</v>
      </c>
    </row>
    <row r="5" spans="1:13">
      <c r="A5" s="5"/>
      <c r="C5" s="89"/>
      <c r="D5" s="124"/>
      <c r="F5" s="124">
        <v>0</v>
      </c>
      <c r="G5" s="124">
        <f t="shared" ref="G5:G40" si="0">D5+F5+E5</f>
        <v>0</v>
      </c>
      <c r="H5" s="124"/>
      <c r="I5" s="124">
        <f t="shared" ref="I5:I40" si="1">H5-G5</f>
        <v>0</v>
      </c>
      <c r="J5" s="416" t="str">
        <f t="shared" ref="J5:J40" si="2">IF(G5=0,"",I5/G5)</f>
        <v/>
      </c>
      <c r="K5" s="124"/>
      <c r="L5" s="124"/>
    </row>
    <row r="6" spans="1:13" ht="15.5">
      <c r="A6" s="5"/>
      <c r="C6" s="93" t="s">
        <v>104</v>
      </c>
      <c r="D6" s="122"/>
      <c r="F6" s="122">
        <v>0</v>
      </c>
      <c r="G6" s="122">
        <f t="shared" si="0"/>
        <v>0</v>
      </c>
      <c r="H6" s="122"/>
      <c r="I6" s="122">
        <f t="shared" si="1"/>
        <v>0</v>
      </c>
      <c r="J6" s="424" t="str">
        <f t="shared" si="2"/>
        <v/>
      </c>
      <c r="K6" s="122"/>
      <c r="L6" s="122"/>
    </row>
    <row r="7" spans="1:13" ht="12.5">
      <c r="A7" s="5"/>
      <c r="C7" s="103"/>
      <c r="D7" s="107"/>
      <c r="F7" s="107">
        <v>0</v>
      </c>
      <c r="G7" s="107">
        <f t="shared" si="0"/>
        <v>0</v>
      </c>
      <c r="H7" s="107"/>
      <c r="I7" s="107">
        <f t="shared" si="1"/>
        <v>0</v>
      </c>
      <c r="J7" s="325" t="str">
        <f t="shared" si="2"/>
        <v/>
      </c>
      <c r="K7" s="107"/>
      <c r="L7" s="107"/>
    </row>
    <row r="8" spans="1:13">
      <c r="A8" s="5"/>
      <c r="C8" s="94" t="s">
        <v>80</v>
      </c>
      <c r="D8" s="123">
        <f>D15+D21+D32+D35</f>
        <v>2640507</v>
      </c>
      <c r="E8" s="123">
        <f>E15+E21+E32+E35</f>
        <v>17341</v>
      </c>
      <c r="F8" s="123">
        <f>F15+F21+F32+F35</f>
        <v>-97272.55</v>
      </c>
      <c r="G8" s="123">
        <f t="shared" si="0"/>
        <v>2560575.4500000002</v>
      </c>
      <c r="H8" s="123"/>
      <c r="I8" s="123">
        <f t="shared" si="1"/>
        <v>-2560575.4500000002</v>
      </c>
      <c r="J8" s="415">
        <f t="shared" si="2"/>
        <v>-1</v>
      </c>
      <c r="K8" s="123"/>
      <c r="L8" s="123"/>
    </row>
    <row r="9" spans="1:13">
      <c r="A9" s="5"/>
      <c r="C9" s="95" t="s">
        <v>134</v>
      </c>
      <c r="D9" s="124">
        <v>52000</v>
      </c>
      <c r="E9" s="124"/>
      <c r="F9" s="124">
        <v>0</v>
      </c>
      <c r="G9" s="124">
        <f t="shared" si="0"/>
        <v>52000</v>
      </c>
      <c r="H9" s="124"/>
      <c r="I9" s="124">
        <f t="shared" si="1"/>
        <v>-52000</v>
      </c>
      <c r="J9" s="416">
        <f t="shared" si="2"/>
        <v>-1</v>
      </c>
      <c r="K9" s="124"/>
      <c r="L9" s="124"/>
    </row>
    <row r="10" spans="1:13">
      <c r="A10" s="5"/>
      <c r="C10" s="96" t="s">
        <v>41</v>
      </c>
      <c r="D10" s="125">
        <f>SUM(D11:D12)</f>
        <v>2640507</v>
      </c>
      <c r="E10" s="125">
        <f>SUM(E11:E12)</f>
        <v>17341</v>
      </c>
      <c r="F10" s="125">
        <f>SUM(F11:F12)</f>
        <v>-97272.55</v>
      </c>
      <c r="G10" s="125">
        <f t="shared" si="0"/>
        <v>2560575.4500000002</v>
      </c>
      <c r="H10" s="125"/>
      <c r="I10" s="125">
        <f t="shared" si="1"/>
        <v>-2560575.4500000002</v>
      </c>
      <c r="J10" s="417">
        <f t="shared" si="2"/>
        <v>-1</v>
      </c>
      <c r="K10" s="125"/>
      <c r="L10" s="125"/>
    </row>
    <row r="11" spans="1:13">
      <c r="A11" s="5"/>
      <c r="C11" s="97" t="s">
        <v>42</v>
      </c>
      <c r="D11" s="124">
        <v>329796</v>
      </c>
      <c r="E11" s="124"/>
      <c r="F11" s="124">
        <v>-54046</v>
      </c>
      <c r="G11" s="124">
        <f t="shared" si="0"/>
        <v>275750</v>
      </c>
      <c r="H11" s="124"/>
      <c r="I11" s="124">
        <f t="shared" si="1"/>
        <v>-275750</v>
      </c>
      <c r="J11" s="416">
        <f t="shared" si="2"/>
        <v>-1</v>
      </c>
      <c r="K11" s="124"/>
      <c r="L11" s="124"/>
    </row>
    <row r="12" spans="1:13">
      <c r="A12" s="5"/>
      <c r="C12" s="89" t="s">
        <v>43</v>
      </c>
      <c r="D12" s="124">
        <f>D8-D11</f>
        <v>2310711</v>
      </c>
      <c r="E12" s="124">
        <f>E8-E11</f>
        <v>17341</v>
      </c>
      <c r="F12" s="124">
        <f>F8-F11</f>
        <v>-43226.55</v>
      </c>
      <c r="G12" s="124">
        <f t="shared" si="0"/>
        <v>2284825.4500000002</v>
      </c>
      <c r="H12" s="124"/>
      <c r="I12" s="124">
        <f t="shared" si="1"/>
        <v>-2284825.4500000002</v>
      </c>
      <c r="J12" s="416">
        <f t="shared" si="2"/>
        <v>-1</v>
      </c>
      <c r="K12" s="124"/>
      <c r="L12" s="124"/>
    </row>
    <row r="13" spans="1:13" ht="12.5">
      <c r="A13" s="5"/>
      <c r="C13" s="232" t="s">
        <v>153</v>
      </c>
      <c r="D13" s="432">
        <f>D19+D25+D29+D38+D49</f>
        <v>1324384</v>
      </c>
      <c r="E13" s="432">
        <f>E19+E25+E29+E38+E49</f>
        <v>12933</v>
      </c>
      <c r="F13" s="432">
        <f>F19+F25+F29+F38+F49</f>
        <v>-39467</v>
      </c>
      <c r="G13" s="432">
        <f t="shared" si="0"/>
        <v>1297850</v>
      </c>
      <c r="H13" s="432"/>
      <c r="I13" s="432">
        <f t="shared" si="1"/>
        <v>-1297850</v>
      </c>
      <c r="J13" s="433">
        <f t="shared" si="2"/>
        <v>-1</v>
      </c>
      <c r="K13" s="432"/>
      <c r="L13" s="432"/>
    </row>
    <row r="14" spans="1:13" ht="12.5">
      <c r="A14" s="5"/>
      <c r="C14" s="5"/>
      <c r="D14" s="10"/>
      <c r="E14" s="10"/>
      <c r="F14" s="10">
        <v>0</v>
      </c>
      <c r="G14" s="10">
        <f t="shared" si="0"/>
        <v>0</v>
      </c>
      <c r="H14" s="10"/>
      <c r="I14" s="10">
        <f t="shared" si="1"/>
        <v>0</v>
      </c>
      <c r="J14" s="427" t="str">
        <f t="shared" si="2"/>
        <v/>
      </c>
      <c r="K14" s="10"/>
      <c r="L14" s="10"/>
    </row>
    <row r="15" spans="1:13" ht="14">
      <c r="A15" s="207" t="s">
        <v>139</v>
      </c>
      <c r="B15" s="207" t="s">
        <v>104</v>
      </c>
      <c r="C15" s="186" t="s">
        <v>86</v>
      </c>
      <c r="D15" s="260">
        <f>D16</f>
        <v>95542</v>
      </c>
      <c r="E15" s="260">
        <f>E16</f>
        <v>354</v>
      </c>
      <c r="F15" s="260">
        <f>F16</f>
        <v>-5564</v>
      </c>
      <c r="G15" s="260">
        <f t="shared" si="0"/>
        <v>90332</v>
      </c>
      <c r="H15" s="260"/>
      <c r="I15" s="260">
        <f t="shared" si="1"/>
        <v>-90332</v>
      </c>
      <c r="J15" s="431">
        <f t="shared" si="2"/>
        <v>-1</v>
      </c>
      <c r="K15" s="260"/>
      <c r="L15" s="260"/>
    </row>
    <row r="16" spans="1:13">
      <c r="A16" s="207"/>
      <c r="B16" s="207"/>
      <c r="C16" s="187" t="s">
        <v>87</v>
      </c>
      <c r="D16" s="261">
        <f>D18</f>
        <v>95542</v>
      </c>
      <c r="E16" s="261">
        <f>E18</f>
        <v>354</v>
      </c>
      <c r="F16" s="261">
        <f>F18</f>
        <v>-5564</v>
      </c>
      <c r="G16" s="261">
        <f t="shared" si="0"/>
        <v>90332</v>
      </c>
      <c r="H16" s="261"/>
      <c r="I16" s="261">
        <f t="shared" si="1"/>
        <v>-90332</v>
      </c>
      <c r="J16" s="425">
        <f t="shared" si="2"/>
        <v>-1</v>
      </c>
      <c r="K16" s="261"/>
      <c r="L16" s="261"/>
    </row>
    <row r="17" spans="1:12">
      <c r="A17" s="207"/>
      <c r="B17" s="207"/>
      <c r="C17" s="188" t="s">
        <v>83</v>
      </c>
      <c r="D17" s="261"/>
      <c r="E17" s="261"/>
      <c r="F17" s="261">
        <v>0</v>
      </c>
      <c r="G17" s="261">
        <f t="shared" si="0"/>
        <v>0</v>
      </c>
      <c r="H17" s="261"/>
      <c r="I17" s="261">
        <f t="shared" si="1"/>
        <v>0</v>
      </c>
      <c r="J17" s="425" t="str">
        <f t="shared" si="2"/>
        <v/>
      </c>
      <c r="K17" s="261"/>
      <c r="L17" s="261"/>
    </row>
    <row r="18" spans="1:12" ht="12.5">
      <c r="A18" s="207"/>
      <c r="B18" s="207"/>
      <c r="C18" s="102" t="s">
        <v>115</v>
      </c>
      <c r="D18" s="146">
        <v>95542</v>
      </c>
      <c r="E18" s="146">
        <v>354</v>
      </c>
      <c r="F18" s="146">
        <v>-5564</v>
      </c>
      <c r="G18" s="146">
        <f t="shared" si="0"/>
        <v>90332</v>
      </c>
      <c r="H18" s="146"/>
      <c r="I18" s="146">
        <f t="shared" si="1"/>
        <v>-90332</v>
      </c>
      <c r="J18" s="422">
        <f t="shared" si="2"/>
        <v>-1</v>
      </c>
      <c r="K18" s="146"/>
      <c r="L18" s="146"/>
    </row>
    <row r="19" spans="1:12" ht="12.5">
      <c r="A19" s="207"/>
      <c r="B19" s="207"/>
      <c r="C19" s="114" t="s">
        <v>44</v>
      </c>
      <c r="D19" s="133">
        <v>55480</v>
      </c>
      <c r="E19" s="133">
        <v>264</v>
      </c>
      <c r="F19" s="133">
        <v>-3000</v>
      </c>
      <c r="G19" s="133">
        <f t="shared" si="0"/>
        <v>52744</v>
      </c>
      <c r="H19" s="133"/>
      <c r="I19" s="133">
        <f t="shared" si="1"/>
        <v>-52744</v>
      </c>
      <c r="J19" s="420">
        <f t="shared" si="2"/>
        <v>-1</v>
      </c>
      <c r="K19" s="133"/>
      <c r="L19" s="133"/>
    </row>
    <row r="20" spans="1:12">
      <c r="A20" s="207"/>
      <c r="B20" s="207"/>
      <c r="C20" s="89"/>
      <c r="D20" s="124"/>
      <c r="E20" s="124"/>
      <c r="F20" s="124">
        <v>0</v>
      </c>
      <c r="G20" s="124">
        <f t="shared" si="0"/>
        <v>0</v>
      </c>
      <c r="H20" s="124"/>
      <c r="I20" s="124">
        <f t="shared" si="1"/>
        <v>0</v>
      </c>
      <c r="J20" s="416" t="str">
        <f t="shared" si="2"/>
        <v/>
      </c>
      <c r="K20" s="124"/>
      <c r="L20" s="124"/>
    </row>
    <row r="21" spans="1:12" ht="14">
      <c r="A21" s="207" t="s">
        <v>129</v>
      </c>
      <c r="B21" s="207" t="s">
        <v>104</v>
      </c>
      <c r="C21" s="117" t="s">
        <v>89</v>
      </c>
      <c r="D21" s="169">
        <f>D22</f>
        <v>623506</v>
      </c>
      <c r="E21" s="169">
        <f>E22</f>
        <v>10232</v>
      </c>
      <c r="F21" s="169">
        <f>F22</f>
        <v>-34089</v>
      </c>
      <c r="G21" s="169">
        <f t="shared" si="0"/>
        <v>599649</v>
      </c>
      <c r="H21" s="169"/>
      <c r="I21" s="169">
        <f t="shared" si="1"/>
        <v>-599649</v>
      </c>
      <c r="J21" s="430">
        <f t="shared" si="2"/>
        <v>-1</v>
      </c>
      <c r="K21" s="169"/>
      <c r="L21" s="169"/>
    </row>
    <row r="22" spans="1:12" ht="26">
      <c r="A22" s="5"/>
      <c r="C22" s="118" t="s">
        <v>99</v>
      </c>
      <c r="D22" s="163">
        <f>D24+D28</f>
        <v>623506</v>
      </c>
      <c r="E22" s="163">
        <f>E24+E28</f>
        <v>10232</v>
      </c>
      <c r="F22" s="163">
        <f>F24+F28</f>
        <v>-34089</v>
      </c>
      <c r="G22" s="163">
        <f t="shared" si="0"/>
        <v>599649</v>
      </c>
      <c r="H22" s="163"/>
      <c r="I22" s="163">
        <f t="shared" si="1"/>
        <v>-599649</v>
      </c>
      <c r="J22" s="428">
        <f t="shared" si="2"/>
        <v>-1</v>
      </c>
      <c r="K22" s="163"/>
      <c r="L22" s="163"/>
    </row>
    <row r="23" spans="1:12">
      <c r="A23" s="5"/>
      <c r="C23" s="119" t="s">
        <v>83</v>
      </c>
      <c r="D23" s="123"/>
      <c r="E23" s="123"/>
      <c r="F23" s="123">
        <v>0</v>
      </c>
      <c r="G23" s="123">
        <f t="shared" si="0"/>
        <v>0</v>
      </c>
      <c r="H23" s="123"/>
      <c r="I23" s="123">
        <f t="shared" si="1"/>
        <v>0</v>
      </c>
      <c r="J23" s="415" t="str">
        <f t="shared" si="2"/>
        <v/>
      </c>
      <c r="K23" s="123"/>
      <c r="L23" s="123"/>
    </row>
    <row r="24" spans="1:12" s="231" customFormat="1" ht="12.5">
      <c r="A24" s="5"/>
      <c r="B24" s="5"/>
      <c r="C24" s="120" t="s">
        <v>116</v>
      </c>
      <c r="D24" s="126">
        <v>205063</v>
      </c>
      <c r="E24" s="126">
        <v>5845</v>
      </c>
      <c r="F24" s="126">
        <v>-6848</v>
      </c>
      <c r="G24" s="126">
        <f t="shared" si="0"/>
        <v>204060</v>
      </c>
      <c r="H24" s="126"/>
      <c r="I24" s="126">
        <f t="shared" si="1"/>
        <v>-204060</v>
      </c>
      <c r="J24" s="418">
        <f t="shared" si="2"/>
        <v>-1</v>
      </c>
      <c r="K24" s="126"/>
      <c r="L24" s="126"/>
    </row>
    <row r="25" spans="1:12" ht="12.5">
      <c r="A25" s="5"/>
      <c r="C25" s="98" t="s">
        <v>44</v>
      </c>
      <c r="D25" s="127">
        <v>119285</v>
      </c>
      <c r="E25" s="127">
        <v>4368</v>
      </c>
      <c r="F25" s="127">
        <v>-6800</v>
      </c>
      <c r="G25" s="127">
        <f t="shared" si="0"/>
        <v>116853</v>
      </c>
      <c r="H25" s="127"/>
      <c r="I25" s="127">
        <f t="shared" si="1"/>
        <v>-116853</v>
      </c>
      <c r="J25" s="419">
        <f t="shared" si="2"/>
        <v>-1</v>
      </c>
      <c r="K25" s="127"/>
      <c r="L25" s="127"/>
    </row>
    <row r="26" spans="1:12" ht="12.5">
      <c r="A26" s="5"/>
      <c r="C26" s="99"/>
      <c r="D26" s="135"/>
      <c r="E26" s="135"/>
      <c r="F26" s="135">
        <v>0</v>
      </c>
      <c r="G26" s="135">
        <f t="shared" si="0"/>
        <v>0</v>
      </c>
      <c r="H26" s="135"/>
      <c r="I26" s="135">
        <f t="shared" si="1"/>
        <v>0</v>
      </c>
      <c r="J26" s="421" t="str">
        <f t="shared" si="2"/>
        <v/>
      </c>
      <c r="K26" s="135"/>
      <c r="L26" s="135"/>
    </row>
    <row r="27" spans="1:12">
      <c r="A27" s="5"/>
      <c r="C27" s="119" t="s">
        <v>83</v>
      </c>
      <c r="D27" s="123"/>
      <c r="E27" s="123"/>
      <c r="F27" s="123">
        <v>0</v>
      </c>
      <c r="G27" s="123">
        <f t="shared" si="0"/>
        <v>0</v>
      </c>
      <c r="H27" s="123"/>
      <c r="I27" s="123">
        <f t="shared" si="1"/>
        <v>0</v>
      </c>
      <c r="J27" s="415" t="str">
        <f t="shared" si="2"/>
        <v/>
      </c>
      <c r="K27" s="123"/>
      <c r="L27" s="123"/>
    </row>
    <row r="28" spans="1:12">
      <c r="A28" s="203"/>
      <c r="B28" s="203"/>
      <c r="C28" s="120" t="s">
        <v>117</v>
      </c>
      <c r="D28" s="126">
        <v>418443</v>
      </c>
      <c r="E28" s="126">
        <v>4387</v>
      </c>
      <c r="F28" s="126">
        <v>-27241</v>
      </c>
      <c r="G28" s="126">
        <f t="shared" si="0"/>
        <v>395589</v>
      </c>
      <c r="H28" s="126"/>
      <c r="I28" s="126">
        <f t="shared" si="1"/>
        <v>-395589</v>
      </c>
      <c r="J28" s="418">
        <f t="shared" si="2"/>
        <v>-1</v>
      </c>
      <c r="K28" s="126"/>
      <c r="L28" s="126"/>
    </row>
    <row r="29" spans="1:12" ht="12.75" customHeight="1">
      <c r="A29" s="5"/>
      <c r="C29" s="98" t="s">
        <v>44</v>
      </c>
      <c r="D29" s="127">
        <v>299265</v>
      </c>
      <c r="E29" s="127">
        <v>3277</v>
      </c>
      <c r="F29" s="127">
        <v>-20360</v>
      </c>
      <c r="G29" s="127">
        <f t="shared" si="0"/>
        <v>282182</v>
      </c>
      <c r="H29" s="127"/>
      <c r="I29" s="127">
        <f t="shared" si="1"/>
        <v>-282182</v>
      </c>
      <c r="J29" s="419">
        <f t="shared" si="2"/>
        <v>-1</v>
      </c>
      <c r="K29" s="127"/>
      <c r="L29" s="127"/>
    </row>
    <row r="30" spans="1:12" ht="12.5">
      <c r="A30" s="5"/>
      <c r="C30" s="258" t="s">
        <v>344</v>
      </c>
      <c r="D30" s="127">
        <v>46320</v>
      </c>
      <c r="E30" s="127"/>
      <c r="F30" s="127">
        <v>0</v>
      </c>
      <c r="G30" s="127">
        <f t="shared" si="0"/>
        <v>46320</v>
      </c>
      <c r="H30" s="127"/>
      <c r="I30" s="127">
        <f t="shared" si="1"/>
        <v>-46320</v>
      </c>
      <c r="J30" s="419">
        <f t="shared" si="2"/>
        <v>-1</v>
      </c>
      <c r="K30" s="127"/>
      <c r="L30" s="127"/>
    </row>
    <row r="31" spans="1:12" ht="12.5">
      <c r="A31" s="5"/>
      <c r="C31" s="99"/>
      <c r="D31" s="135"/>
      <c r="E31" s="135"/>
      <c r="F31" s="135">
        <v>0</v>
      </c>
      <c r="G31" s="135">
        <f t="shared" si="0"/>
        <v>0</v>
      </c>
      <c r="H31" s="135"/>
      <c r="I31" s="135">
        <f t="shared" si="1"/>
        <v>0</v>
      </c>
      <c r="J31" s="421" t="str">
        <f t="shared" si="2"/>
        <v/>
      </c>
      <c r="K31" s="135"/>
      <c r="L31" s="135"/>
    </row>
    <row r="32" spans="1:12" ht="14">
      <c r="A32" s="207" t="s">
        <v>125</v>
      </c>
      <c r="B32" s="207" t="s">
        <v>104</v>
      </c>
      <c r="C32" s="117" t="s">
        <v>94</v>
      </c>
      <c r="D32" s="169">
        <f>D33</f>
        <v>131250</v>
      </c>
      <c r="E32" s="169"/>
      <c r="F32" s="169">
        <f>F33</f>
        <v>0</v>
      </c>
      <c r="G32" s="169">
        <f t="shared" si="0"/>
        <v>131250</v>
      </c>
      <c r="H32" s="169"/>
      <c r="I32" s="169">
        <f t="shared" si="1"/>
        <v>-131250</v>
      </c>
      <c r="J32" s="430">
        <f t="shared" si="2"/>
        <v>-1</v>
      </c>
      <c r="K32" s="169"/>
      <c r="L32" s="169"/>
    </row>
    <row r="33" spans="1:12">
      <c r="A33" s="5"/>
      <c r="C33" s="91" t="s">
        <v>95</v>
      </c>
      <c r="D33" s="137">
        <v>131250</v>
      </c>
      <c r="E33" s="137"/>
      <c r="F33" s="137">
        <v>0</v>
      </c>
      <c r="G33" s="137">
        <f t="shared" si="0"/>
        <v>131250</v>
      </c>
      <c r="H33" s="137"/>
      <c r="I33" s="137">
        <f t="shared" si="1"/>
        <v>-131250</v>
      </c>
      <c r="J33" s="423">
        <f t="shared" si="2"/>
        <v>-1</v>
      </c>
      <c r="K33" s="137"/>
      <c r="L33" s="137"/>
    </row>
    <row r="34" spans="1:12">
      <c r="A34" s="5"/>
      <c r="C34" s="185"/>
      <c r="D34" s="145"/>
      <c r="E34" s="145"/>
      <c r="F34" s="145">
        <v>0</v>
      </c>
      <c r="G34" s="145">
        <f t="shared" si="0"/>
        <v>0</v>
      </c>
      <c r="H34" s="145"/>
      <c r="I34" s="145">
        <f t="shared" si="1"/>
        <v>0</v>
      </c>
      <c r="J34" s="426" t="str">
        <f t="shared" si="2"/>
        <v/>
      </c>
      <c r="K34" s="145"/>
      <c r="L34" s="145"/>
    </row>
    <row r="35" spans="1:12">
      <c r="A35" s="5"/>
      <c r="C35" s="115" t="s">
        <v>84</v>
      </c>
      <c r="D35" s="166">
        <f>D37+D40+D44+D46+D48+D51+D53+D55+D42</f>
        <v>1790209</v>
      </c>
      <c r="E35" s="166">
        <f>E37+E40+E44+E46+E48+E51+E53+E55+E42</f>
        <v>6755</v>
      </c>
      <c r="F35" s="166">
        <f>F37+F40+F44+F46+F48+F51+F53+F55+F42</f>
        <v>-57619.55</v>
      </c>
      <c r="G35" s="166">
        <f t="shared" si="0"/>
        <v>1739344.45</v>
      </c>
      <c r="H35" s="166"/>
      <c r="I35" s="166">
        <f t="shared" si="1"/>
        <v>-1739344.45</v>
      </c>
      <c r="J35" s="429">
        <f t="shared" si="2"/>
        <v>-1</v>
      </c>
      <c r="K35" s="166"/>
      <c r="L35" s="166"/>
    </row>
    <row r="36" spans="1:12">
      <c r="A36" s="5"/>
      <c r="C36" s="115"/>
      <c r="D36" s="166"/>
      <c r="E36" s="166"/>
      <c r="F36" s="166">
        <v>0</v>
      </c>
      <c r="G36" s="166">
        <f t="shared" si="0"/>
        <v>0</v>
      </c>
      <c r="H36" s="166"/>
      <c r="I36" s="166">
        <f t="shared" si="1"/>
        <v>0</v>
      </c>
      <c r="J36" s="429" t="str">
        <f t="shared" si="2"/>
        <v/>
      </c>
      <c r="K36" s="166"/>
      <c r="L36" s="166"/>
    </row>
    <row r="37" spans="1:12" ht="12.5">
      <c r="A37" s="207" t="s">
        <v>127</v>
      </c>
      <c r="B37" s="207" t="s">
        <v>104</v>
      </c>
      <c r="C37" s="108" t="s">
        <v>100</v>
      </c>
      <c r="D37" s="126">
        <v>1526055</v>
      </c>
      <c r="E37" s="126">
        <v>5342</v>
      </c>
      <c r="F37" s="126">
        <v>-13254.55</v>
      </c>
      <c r="G37" s="126">
        <f t="shared" si="0"/>
        <v>1518142.45</v>
      </c>
      <c r="H37" s="126"/>
      <c r="I37" s="126">
        <f t="shared" si="1"/>
        <v>-1518142.45</v>
      </c>
      <c r="J37" s="418">
        <f t="shared" si="2"/>
        <v>-1</v>
      </c>
      <c r="K37" s="126"/>
      <c r="L37" s="126"/>
    </row>
    <row r="38" spans="1:12" ht="12.5">
      <c r="A38" s="207"/>
      <c r="B38" s="207"/>
      <c r="C38" s="87" t="s">
        <v>44</v>
      </c>
      <c r="D38" s="127">
        <v>837394</v>
      </c>
      <c r="E38" s="127">
        <v>3968</v>
      </c>
      <c r="F38" s="127">
        <v>-4635</v>
      </c>
      <c r="G38" s="127">
        <f t="shared" si="0"/>
        <v>836727</v>
      </c>
      <c r="H38" s="127"/>
      <c r="I38" s="127">
        <f t="shared" si="1"/>
        <v>-836727</v>
      </c>
      <c r="J38" s="419">
        <f t="shared" si="2"/>
        <v>-1</v>
      </c>
      <c r="K38" s="127"/>
      <c r="L38" s="127"/>
    </row>
    <row r="39" spans="1:12">
      <c r="A39" s="207"/>
      <c r="B39" s="207"/>
      <c r="C39" s="111"/>
      <c r="D39" s="124"/>
      <c r="E39" s="124"/>
      <c r="F39" s="124">
        <v>0</v>
      </c>
      <c r="G39" s="124">
        <f t="shared" si="0"/>
        <v>0</v>
      </c>
      <c r="H39" s="124"/>
      <c r="I39" s="124">
        <f t="shared" si="1"/>
        <v>0</v>
      </c>
      <c r="J39" s="416" t="str">
        <f t="shared" si="2"/>
        <v/>
      </c>
      <c r="K39" s="124"/>
      <c r="L39" s="124"/>
    </row>
    <row r="40" spans="1:12" ht="12.5">
      <c r="A40" s="207" t="s">
        <v>124</v>
      </c>
      <c r="B40" s="207" t="s">
        <v>104</v>
      </c>
      <c r="C40" s="121" t="s">
        <v>175</v>
      </c>
      <c r="D40" s="170">
        <v>100600</v>
      </c>
      <c r="E40" s="170"/>
      <c r="F40" s="170">
        <v>-25000</v>
      </c>
      <c r="G40" s="170">
        <f t="shared" si="0"/>
        <v>75600</v>
      </c>
      <c r="H40" s="170"/>
      <c r="I40" s="170">
        <f t="shared" si="1"/>
        <v>-75600</v>
      </c>
      <c r="J40" s="326">
        <f t="shared" si="2"/>
        <v>-1</v>
      </c>
      <c r="K40" s="170"/>
      <c r="L40" s="170"/>
    </row>
    <row r="41" spans="1:12" ht="12.5">
      <c r="A41" s="207"/>
      <c r="B41" s="207"/>
      <c r="C41" s="112"/>
      <c r="D41" s="107"/>
      <c r="E41" s="107"/>
      <c r="F41" s="107">
        <v>0</v>
      </c>
      <c r="G41" s="107">
        <f t="shared" ref="G41:G57" si="3">D41+F41+E41</f>
        <v>0</v>
      </c>
      <c r="H41" s="107"/>
      <c r="I41" s="107">
        <f t="shared" ref="I41:I57" si="4">H41-G41</f>
        <v>0</v>
      </c>
      <c r="J41" s="325" t="str">
        <f t="shared" ref="J41:J57" si="5">IF(G41=0,"",I41/G41)</f>
        <v/>
      </c>
      <c r="K41" s="107"/>
      <c r="L41" s="107"/>
    </row>
    <row r="42" spans="1:12" ht="12.5">
      <c r="A42" s="207" t="s">
        <v>124</v>
      </c>
      <c r="B42" s="207" t="s">
        <v>104</v>
      </c>
      <c r="C42" s="112" t="s">
        <v>90</v>
      </c>
      <c r="D42" s="107">
        <v>3000</v>
      </c>
      <c r="E42" s="107"/>
      <c r="F42" s="107">
        <v>-1500</v>
      </c>
      <c r="G42" s="107">
        <f t="shared" si="3"/>
        <v>1500</v>
      </c>
      <c r="H42" s="107"/>
      <c r="I42" s="107">
        <f t="shared" si="4"/>
        <v>-1500</v>
      </c>
      <c r="J42" s="325">
        <f t="shared" si="5"/>
        <v>-1</v>
      </c>
      <c r="K42" s="107"/>
      <c r="L42" s="107"/>
    </row>
    <row r="43" spans="1:12" ht="12.5">
      <c r="A43" s="207"/>
      <c r="B43" s="207"/>
      <c r="C43" s="112"/>
      <c r="D43" s="107"/>
      <c r="E43" s="107"/>
      <c r="F43" s="107">
        <v>0</v>
      </c>
      <c r="G43" s="107">
        <f t="shared" si="3"/>
        <v>0</v>
      </c>
      <c r="H43" s="107"/>
      <c r="I43" s="107">
        <f t="shared" si="4"/>
        <v>0</v>
      </c>
      <c r="J43" s="325" t="str">
        <f t="shared" si="5"/>
        <v/>
      </c>
      <c r="K43" s="107"/>
      <c r="L43" s="107"/>
    </row>
    <row r="44" spans="1:12" ht="12.5">
      <c r="A44" s="207" t="s">
        <v>129</v>
      </c>
      <c r="B44" s="207" t="s">
        <v>104</v>
      </c>
      <c r="C44" s="121" t="s">
        <v>101</v>
      </c>
      <c r="D44" s="170">
        <v>33000</v>
      </c>
      <c r="E44" s="170"/>
      <c r="F44" s="170">
        <v>0</v>
      </c>
      <c r="G44" s="170">
        <f t="shared" si="3"/>
        <v>33000</v>
      </c>
      <c r="H44" s="170"/>
      <c r="I44" s="170">
        <f t="shared" si="4"/>
        <v>-33000</v>
      </c>
      <c r="J44" s="326">
        <f t="shared" si="5"/>
        <v>-1</v>
      </c>
      <c r="K44" s="170"/>
      <c r="L44" s="170"/>
    </row>
    <row r="45" spans="1:12" ht="12.5">
      <c r="A45" s="207"/>
      <c r="B45" s="207"/>
      <c r="C45" s="112"/>
      <c r="D45" s="107"/>
      <c r="E45" s="107"/>
      <c r="F45" s="107">
        <v>0</v>
      </c>
      <c r="G45" s="107">
        <f t="shared" si="3"/>
        <v>0</v>
      </c>
      <c r="H45" s="107"/>
      <c r="I45" s="107">
        <f t="shared" si="4"/>
        <v>0</v>
      </c>
      <c r="J45" s="325" t="str">
        <f t="shared" si="5"/>
        <v/>
      </c>
      <c r="K45" s="107"/>
      <c r="L45" s="107"/>
    </row>
    <row r="46" spans="1:12" ht="12.5">
      <c r="A46" s="207" t="s">
        <v>129</v>
      </c>
      <c r="B46" s="207" t="s">
        <v>104</v>
      </c>
      <c r="C46" s="112" t="s">
        <v>114</v>
      </c>
      <c r="D46" s="107">
        <v>5800</v>
      </c>
      <c r="E46" s="107"/>
      <c r="F46" s="107">
        <v>0</v>
      </c>
      <c r="G46" s="107">
        <f t="shared" si="3"/>
        <v>5800</v>
      </c>
      <c r="H46" s="107"/>
      <c r="I46" s="107">
        <f t="shared" si="4"/>
        <v>-5800</v>
      </c>
      <c r="J46" s="325">
        <f t="shared" si="5"/>
        <v>-1</v>
      </c>
      <c r="K46" s="107"/>
      <c r="L46" s="107"/>
    </row>
    <row r="47" spans="1:12" ht="12.5">
      <c r="A47" s="207"/>
      <c r="B47" s="207"/>
      <c r="C47" s="112"/>
      <c r="D47" s="107"/>
      <c r="E47" s="107"/>
      <c r="F47" s="107">
        <v>0</v>
      </c>
      <c r="G47" s="107">
        <f t="shared" si="3"/>
        <v>0</v>
      </c>
      <c r="H47" s="107"/>
      <c r="I47" s="107">
        <f t="shared" si="4"/>
        <v>0</v>
      </c>
      <c r="J47" s="325" t="str">
        <f t="shared" si="5"/>
        <v/>
      </c>
      <c r="K47" s="107"/>
      <c r="L47" s="107"/>
    </row>
    <row r="48" spans="1:12" ht="12.5">
      <c r="A48" s="207" t="s">
        <v>125</v>
      </c>
      <c r="B48" s="207" t="s">
        <v>104</v>
      </c>
      <c r="C48" s="109" t="s">
        <v>96</v>
      </c>
      <c r="D48" s="136">
        <f>56784+17570</f>
        <v>74354</v>
      </c>
      <c r="E48" s="136">
        <v>1413</v>
      </c>
      <c r="F48" s="136">
        <v>-6365</v>
      </c>
      <c r="G48" s="136">
        <f t="shared" si="3"/>
        <v>69402</v>
      </c>
      <c r="H48" s="136"/>
      <c r="I48" s="136">
        <f t="shared" si="4"/>
        <v>-69402</v>
      </c>
      <c r="J48" s="422">
        <f t="shared" si="5"/>
        <v>-1</v>
      </c>
      <c r="K48" s="136"/>
      <c r="L48" s="136"/>
    </row>
    <row r="49" spans="1:12" ht="12.5">
      <c r="A49" s="207"/>
      <c r="B49" s="207"/>
      <c r="C49" s="87" t="s">
        <v>44</v>
      </c>
      <c r="D49" s="127">
        <v>12960</v>
      </c>
      <c r="E49" s="127">
        <v>1056</v>
      </c>
      <c r="F49" s="127">
        <v>-4672</v>
      </c>
      <c r="G49" s="127">
        <f t="shared" si="3"/>
        <v>9344</v>
      </c>
      <c r="H49" s="127"/>
      <c r="I49" s="127">
        <f t="shared" si="4"/>
        <v>-9344</v>
      </c>
      <c r="J49" s="419">
        <f t="shared" si="5"/>
        <v>-1</v>
      </c>
      <c r="K49" s="127"/>
      <c r="L49" s="127"/>
    </row>
    <row r="50" spans="1:12" ht="12.5">
      <c r="A50" s="207"/>
      <c r="B50" s="207"/>
      <c r="C50" s="109"/>
      <c r="D50" s="136"/>
      <c r="E50" s="136"/>
      <c r="F50" s="136">
        <v>0</v>
      </c>
      <c r="G50" s="136">
        <f t="shared" si="3"/>
        <v>0</v>
      </c>
      <c r="H50" s="136"/>
      <c r="I50" s="136">
        <f t="shared" si="4"/>
        <v>0</v>
      </c>
      <c r="J50" s="422" t="str">
        <f t="shared" si="5"/>
        <v/>
      </c>
      <c r="K50" s="136"/>
      <c r="L50" s="136"/>
    </row>
    <row r="51" spans="1:12" ht="12.5">
      <c r="A51" s="207" t="s">
        <v>126</v>
      </c>
      <c r="B51" s="207" t="s">
        <v>104</v>
      </c>
      <c r="C51" s="100" t="s">
        <v>102</v>
      </c>
      <c r="D51" s="128">
        <v>28400</v>
      </c>
      <c r="E51" s="128"/>
      <c r="F51" s="128">
        <v>0</v>
      </c>
      <c r="G51" s="128">
        <f t="shared" si="3"/>
        <v>28400</v>
      </c>
      <c r="H51" s="128"/>
      <c r="I51" s="128">
        <f t="shared" si="4"/>
        <v>-28400</v>
      </c>
      <c r="J51" s="317">
        <f t="shared" si="5"/>
        <v>-1</v>
      </c>
      <c r="K51" s="128"/>
      <c r="L51" s="128"/>
    </row>
    <row r="52" spans="1:12" ht="12.5">
      <c r="A52" s="207"/>
      <c r="B52" s="207"/>
      <c r="C52" s="113"/>
      <c r="D52" s="116"/>
      <c r="E52" s="116"/>
      <c r="F52" s="116">
        <v>0</v>
      </c>
      <c r="G52" s="116">
        <f t="shared" si="3"/>
        <v>0</v>
      </c>
      <c r="H52" s="116"/>
      <c r="I52" s="116">
        <f t="shared" si="4"/>
        <v>0</v>
      </c>
      <c r="J52" s="317" t="str">
        <f t="shared" si="5"/>
        <v/>
      </c>
      <c r="K52" s="116"/>
      <c r="L52" s="116"/>
    </row>
    <row r="53" spans="1:12" ht="12.5">
      <c r="A53" s="207" t="s">
        <v>126</v>
      </c>
      <c r="B53" s="207" t="s">
        <v>104</v>
      </c>
      <c r="C53" s="100" t="s">
        <v>91</v>
      </c>
      <c r="D53" s="128">
        <v>4000</v>
      </c>
      <c r="E53" s="128"/>
      <c r="F53" s="128">
        <v>-1500</v>
      </c>
      <c r="G53" s="128">
        <f t="shared" si="3"/>
        <v>2500</v>
      </c>
      <c r="H53" s="128"/>
      <c r="I53" s="128">
        <f t="shared" si="4"/>
        <v>-2500</v>
      </c>
      <c r="J53" s="317">
        <f t="shared" si="5"/>
        <v>-1</v>
      </c>
      <c r="K53" s="128"/>
      <c r="L53" s="128"/>
    </row>
    <row r="54" spans="1:12" ht="12.5">
      <c r="A54" s="207"/>
      <c r="B54" s="207"/>
      <c r="C54" s="88"/>
      <c r="D54" s="133"/>
      <c r="E54" s="133"/>
      <c r="F54" s="133">
        <v>0</v>
      </c>
      <c r="G54" s="133">
        <f t="shared" si="3"/>
        <v>0</v>
      </c>
      <c r="H54" s="133"/>
      <c r="I54" s="133">
        <f t="shared" si="4"/>
        <v>0</v>
      </c>
      <c r="J54" s="420" t="str">
        <f t="shared" si="5"/>
        <v/>
      </c>
      <c r="K54" s="133"/>
      <c r="L54" s="133"/>
    </row>
    <row r="55" spans="1:12" ht="12.5">
      <c r="A55" s="207" t="s">
        <v>140</v>
      </c>
      <c r="B55" s="207" t="s">
        <v>104</v>
      </c>
      <c r="C55" s="100" t="s">
        <v>103</v>
      </c>
      <c r="D55" s="128">
        <v>15000</v>
      </c>
      <c r="E55" s="128"/>
      <c r="F55" s="128">
        <v>-10000</v>
      </c>
      <c r="G55" s="128">
        <f t="shared" si="3"/>
        <v>5000</v>
      </c>
      <c r="H55" s="128"/>
      <c r="I55" s="128">
        <f t="shared" si="4"/>
        <v>-5000</v>
      </c>
      <c r="J55" s="317">
        <f t="shared" si="5"/>
        <v>-1</v>
      </c>
      <c r="K55" s="128"/>
      <c r="L55" s="128"/>
    </row>
    <row r="56" spans="1:12" ht="12.5">
      <c r="A56" s="5"/>
      <c r="C56" s="100"/>
      <c r="D56" s="128"/>
      <c r="F56" s="128">
        <v>0</v>
      </c>
      <c r="G56" s="128">
        <f t="shared" si="3"/>
        <v>0</v>
      </c>
      <c r="H56" s="128"/>
      <c r="I56" s="128">
        <f t="shared" si="4"/>
        <v>0</v>
      </c>
      <c r="J56" s="317" t="str">
        <f t="shared" si="5"/>
        <v/>
      </c>
      <c r="K56" s="128"/>
      <c r="L56" s="128"/>
    </row>
    <row r="57" spans="1:12" ht="12.5">
      <c r="A57" s="5"/>
      <c r="C57" s="228"/>
      <c r="D57" s="126"/>
      <c r="F57" s="126">
        <v>0</v>
      </c>
      <c r="G57" s="126">
        <f t="shared" si="3"/>
        <v>0</v>
      </c>
      <c r="H57" s="126"/>
      <c r="I57" s="126">
        <f t="shared" si="4"/>
        <v>0</v>
      </c>
      <c r="J57" s="418" t="str">
        <f t="shared" si="5"/>
        <v/>
      </c>
      <c r="K57" s="126"/>
      <c r="L57" s="126"/>
    </row>
  </sheetData>
  <autoFilter ref="A4:G57"/>
  <mergeCells count="3">
    <mergeCell ref="D3:G3"/>
    <mergeCell ref="I3:K3"/>
    <mergeCell ref="L3:M3"/>
  </mergeCells>
  <phoneticPr fontId="38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872"/>
  <sheetViews>
    <sheetView workbookViewId="0">
      <selection activeCell="A7" sqref="A7:A1872"/>
    </sheetView>
  </sheetViews>
  <sheetFormatPr defaultRowHeight="13"/>
  <cols>
    <col min="1" max="1" width="13.7265625" style="209" customWidth="1"/>
  </cols>
  <sheetData>
    <row r="2" spans="1:1">
      <c r="A2" s="190"/>
    </row>
    <row r="3" spans="1:1" ht="12.5">
      <c r="A3"/>
    </row>
    <row r="4" spans="1:1">
      <c r="A4" s="229"/>
    </row>
    <row r="5" spans="1:1" ht="15.5">
      <c r="A5" s="122"/>
    </row>
    <row r="6" spans="1:1">
      <c r="A6" s="123"/>
    </row>
    <row r="7" spans="1:1">
      <c r="A7" s="123">
        <f>A13+A17+A20</f>
        <v>0</v>
      </c>
    </row>
    <row r="8" spans="1:1">
      <c r="A8" s="124"/>
    </row>
    <row r="9" spans="1:1">
      <c r="A9" s="125">
        <f>A10+A11</f>
        <v>0</v>
      </c>
    </row>
    <row r="10" spans="1:1">
      <c r="A10" s="124"/>
    </row>
    <row r="11" spans="1:1">
      <c r="A11" s="124">
        <f>A7-A10</f>
        <v>0</v>
      </c>
    </row>
    <row r="12" spans="1:1" ht="12.5">
      <c r="A12" s="278">
        <f>A14+A18+A21</f>
        <v>0</v>
      </c>
    </row>
    <row r="13" spans="1:1" ht="12.5">
      <c r="A13" s="126"/>
    </row>
    <row r="14" spans="1:1" ht="12.5">
      <c r="A14" s="127"/>
    </row>
    <row r="15" spans="1:1" ht="12.5">
      <c r="A15" s="127"/>
    </row>
    <row r="16" spans="1:1">
      <c r="A16" s="124"/>
    </row>
    <row r="17" spans="1:1" ht="12.5">
      <c r="A17" s="126"/>
    </row>
    <row r="18" spans="1:1" ht="12.5">
      <c r="A18" s="127"/>
    </row>
    <row r="19" spans="1:1" ht="12.5">
      <c r="A19" s="107"/>
    </row>
    <row r="20" spans="1:1" ht="12.5">
      <c r="A20" s="128"/>
    </row>
    <row r="21" spans="1:1" ht="12.5">
      <c r="A21" s="127"/>
    </row>
    <row r="22" spans="1:1" ht="12.5">
      <c r="A22" s="127"/>
    </row>
    <row r="23" spans="1:1" ht="12.5">
      <c r="A23" s="116"/>
    </row>
    <row r="24" spans="1:1" ht="15.5">
      <c r="A24" s="130"/>
    </row>
    <row r="25" spans="1:1" ht="12.5">
      <c r="A25" s="107"/>
    </row>
    <row r="26" spans="1:1">
      <c r="A26" s="123">
        <f>A32+A36+A39+A41+A43+A45+A47+A50+A53+A55+A57+A64+A67+A72+A75+A77+A79+A86+A91+A95+A81+A84</f>
        <v>0</v>
      </c>
    </row>
    <row r="27" spans="1:1">
      <c r="A27" s="124"/>
    </row>
    <row r="28" spans="1:1">
      <c r="A28" s="125">
        <f>A29+A30</f>
        <v>0</v>
      </c>
    </row>
    <row r="29" spans="1:1">
      <c r="A29" s="124"/>
    </row>
    <row r="30" spans="1:1">
      <c r="A30" s="124">
        <f>A26-A29</f>
        <v>0</v>
      </c>
    </row>
    <row r="31" spans="1:1">
      <c r="A31" s="249">
        <f>A37+A48+A51+A65+A68+A73+A82+A96</f>
        <v>0</v>
      </c>
    </row>
    <row r="32" spans="1:1" ht="12.5">
      <c r="A32" s="107"/>
    </row>
    <row r="33" spans="1:1" ht="12.5">
      <c r="A33" s="107"/>
    </row>
    <row r="34" spans="1:1" ht="12.5">
      <c r="A34" s="107"/>
    </row>
    <row r="35" spans="1:1" ht="12.5">
      <c r="A35" s="107"/>
    </row>
    <row r="36" spans="1:1" ht="12.5">
      <c r="A36" s="107"/>
    </row>
    <row r="37" spans="1:1" ht="12.5">
      <c r="A37" s="127"/>
    </row>
    <row r="38" spans="1:1" ht="12.5">
      <c r="A38" s="107"/>
    </row>
    <row r="39" spans="1:1" ht="12.5">
      <c r="A39" s="107"/>
    </row>
    <row r="40" spans="1:1" ht="12.5">
      <c r="A40" s="107"/>
    </row>
    <row r="41" spans="1:1" ht="12.5">
      <c r="A41" s="107"/>
    </row>
    <row r="42" spans="1:1" ht="12.5">
      <c r="A42" s="107"/>
    </row>
    <row r="43" spans="1:1" ht="12.5">
      <c r="A43" s="107"/>
    </row>
    <row r="44" spans="1:1" ht="12.5">
      <c r="A44" s="107"/>
    </row>
    <row r="45" spans="1:1" ht="12.5">
      <c r="A45" s="107"/>
    </row>
    <row r="46" spans="1:1" ht="12.5">
      <c r="A46" s="107"/>
    </row>
    <row r="47" spans="1:1" ht="12.5">
      <c r="A47" s="128"/>
    </row>
    <row r="48" spans="1:1" ht="12.5">
      <c r="A48" s="127"/>
    </row>
    <row r="49" spans="1:1" ht="12.5">
      <c r="A49" s="107"/>
    </row>
    <row r="50" spans="1:1" ht="12.5">
      <c r="A50" s="132"/>
    </row>
    <row r="51" spans="1:1" ht="12.5">
      <c r="A51" s="127"/>
    </row>
    <row r="52" spans="1:1" ht="12.5">
      <c r="A52" s="107"/>
    </row>
    <row r="53" spans="1:1" ht="12.5">
      <c r="A53" s="107"/>
    </row>
    <row r="54" spans="1:1" ht="12.5">
      <c r="A54" s="107"/>
    </row>
    <row r="55" spans="1:1" ht="12.5">
      <c r="A55" s="128"/>
    </row>
    <row r="56" spans="1:1" ht="12.5">
      <c r="A56" s="107"/>
    </row>
    <row r="57" spans="1:1" ht="12.5">
      <c r="A57" s="107"/>
    </row>
    <row r="58" spans="1:1" ht="12.5">
      <c r="A58" s="107"/>
    </row>
    <row r="59" spans="1:1" ht="12.5">
      <c r="A59" s="107"/>
    </row>
    <row r="60" spans="1:1" ht="12.5">
      <c r="A60" s="107"/>
    </row>
    <row r="61" spans="1:1" ht="12.5">
      <c r="A61" s="107"/>
    </row>
    <row r="62" spans="1:1" ht="12.5">
      <c r="A62" s="107"/>
    </row>
    <row r="63" spans="1:1" ht="12.5">
      <c r="A63" s="107"/>
    </row>
    <row r="64" spans="1:1" ht="12.5">
      <c r="A64" s="128"/>
    </row>
    <row r="65" spans="1:1" ht="12.5">
      <c r="A65" s="127"/>
    </row>
    <row r="66" spans="1:1" ht="12.5">
      <c r="A66" s="107"/>
    </row>
    <row r="67" spans="1:1" ht="12.5">
      <c r="A67" s="126"/>
    </row>
    <row r="68" spans="1:1" ht="12.5">
      <c r="A68" s="127"/>
    </row>
    <row r="69" spans="1:1" ht="12.5">
      <c r="A69" s="133"/>
    </row>
    <row r="70" spans="1:1" ht="12.5">
      <c r="A70" s="133"/>
    </row>
    <row r="71" spans="1:1" ht="12.5">
      <c r="A71" s="107"/>
    </row>
    <row r="72" spans="1:1" ht="12.5">
      <c r="A72" s="126"/>
    </row>
    <row r="73" spans="1:1" ht="12.5">
      <c r="A73" s="127"/>
    </row>
    <row r="74" spans="1:1" ht="12.5">
      <c r="A74" s="127"/>
    </row>
    <row r="75" spans="1:1" ht="12.5">
      <c r="A75" s="126"/>
    </row>
    <row r="76" spans="1:1" ht="12.5">
      <c r="A76" s="127"/>
    </row>
    <row r="77" spans="1:1" ht="12.5">
      <c r="A77" s="126"/>
    </row>
    <row r="78" spans="1:1" ht="12.5">
      <c r="A78" s="127"/>
    </row>
    <row r="79" spans="1:1" ht="12.5">
      <c r="A79" s="107"/>
    </row>
    <row r="80" spans="1:1" ht="12.5">
      <c r="A80" s="127"/>
    </row>
    <row r="81" spans="1:1" ht="12.5">
      <c r="A81" s="107"/>
    </row>
    <row r="82" spans="1:1" ht="12.5">
      <c r="A82" s="127"/>
    </row>
    <row r="83" spans="1:1" ht="12.5">
      <c r="A83" s="107"/>
    </row>
    <row r="84" spans="1:1" ht="12.5">
      <c r="A84" s="132"/>
    </row>
    <row r="85" spans="1:1" ht="12.5">
      <c r="A85" s="150"/>
    </row>
    <row r="86" spans="1:1" ht="12.5">
      <c r="A86" s="126">
        <f>SUM(A87:A89)</f>
        <v>0</v>
      </c>
    </row>
    <row r="87" spans="1:1" ht="12.5">
      <c r="A87" s="135"/>
    </row>
    <row r="88" spans="1:1" ht="12.5">
      <c r="A88" s="135"/>
    </row>
    <row r="89" spans="1:1" ht="12.5">
      <c r="A89" s="135"/>
    </row>
    <row r="90" spans="1:1" ht="12.5">
      <c r="A90" s="135"/>
    </row>
    <row r="91" spans="1:1" ht="12.5">
      <c r="A91" s="126"/>
    </row>
    <row r="92" spans="1:1" ht="12.5">
      <c r="A92" s="126"/>
    </row>
    <row r="93" spans="1:1" ht="12.5">
      <c r="A93" s="126"/>
    </row>
    <row r="94" spans="1:1" ht="12.5">
      <c r="A94" s="136"/>
    </row>
    <row r="95" spans="1:1" ht="12.5">
      <c r="A95" s="126"/>
    </row>
    <row r="96" spans="1:1" ht="12.5">
      <c r="A96" s="127"/>
    </row>
    <row r="97" spans="1:1" ht="12.5">
      <c r="A97" s="250"/>
    </row>
    <row r="98" spans="1:1">
      <c r="A98" s="226"/>
    </row>
    <row r="99" spans="1:1" ht="15.5">
      <c r="A99" s="130"/>
    </row>
    <row r="100" spans="1:1" ht="12.5">
      <c r="A100" s="107"/>
    </row>
    <row r="101" spans="1:1">
      <c r="A101" s="123">
        <f>A107</f>
        <v>0</v>
      </c>
    </row>
    <row r="102" spans="1:1">
      <c r="A102" s="124"/>
    </row>
    <row r="103" spans="1:1">
      <c r="A103" s="125">
        <f>A104+A105</f>
        <v>0</v>
      </c>
    </row>
    <row r="104" spans="1:1">
      <c r="A104" s="124"/>
    </row>
    <row r="105" spans="1:1">
      <c r="A105" s="124">
        <f>A101-A104</f>
        <v>0</v>
      </c>
    </row>
    <row r="106" spans="1:1">
      <c r="A106" s="249">
        <f>A108</f>
        <v>0</v>
      </c>
    </row>
    <row r="107" spans="1:1">
      <c r="A107" s="137"/>
    </row>
    <row r="108" spans="1:1" ht="12.5">
      <c r="A108" s="127"/>
    </row>
    <row r="109" spans="1:1" ht="12.5">
      <c r="A109" s="127"/>
    </row>
    <row r="110" spans="1:1" ht="12.5">
      <c r="A110" s="107"/>
    </row>
    <row r="111" spans="1:1" ht="12.5">
      <c r="A111" s="107"/>
    </row>
    <row r="112" spans="1:1" ht="15.5">
      <c r="A112" s="130"/>
    </row>
    <row r="113" spans="1:1" ht="12.5">
      <c r="A113" s="107"/>
    </row>
    <row r="114" spans="1:1">
      <c r="A114" s="123">
        <f>A121</f>
        <v>0</v>
      </c>
    </row>
    <row r="115" spans="1:1">
      <c r="A115" s="124"/>
    </row>
    <row r="116" spans="1:1">
      <c r="A116" s="125">
        <f>SUM(A117:A119)</f>
        <v>0</v>
      </c>
    </row>
    <row r="117" spans="1:1">
      <c r="A117" s="124"/>
    </row>
    <row r="118" spans="1:1">
      <c r="A118" s="124"/>
    </row>
    <row r="119" spans="1:1">
      <c r="A119" s="124">
        <f>A114-A117-A118</f>
        <v>0</v>
      </c>
    </row>
    <row r="120" spans="1:1">
      <c r="A120" s="249">
        <f>A122</f>
        <v>0</v>
      </c>
    </row>
    <row r="121" spans="1:1">
      <c r="A121" s="137"/>
    </row>
    <row r="122" spans="1:1" ht="12.5">
      <c r="A122" s="127"/>
    </row>
    <row r="123" spans="1:1" ht="12.5">
      <c r="A123" s="127"/>
    </row>
    <row r="124" spans="1:1">
      <c r="A124" s="224"/>
    </row>
    <row r="125" spans="1:1" ht="15.5">
      <c r="A125" s="122"/>
    </row>
    <row r="126" spans="1:1">
      <c r="A126" s="123"/>
    </row>
    <row r="127" spans="1:1">
      <c r="A127" s="123">
        <f>A134+A169</f>
        <v>0</v>
      </c>
    </row>
    <row r="128" spans="1:1">
      <c r="A128" s="124"/>
    </row>
    <row r="129" spans="1:1">
      <c r="A129" s="125">
        <f>SUM(A130:A132)</f>
        <v>0</v>
      </c>
    </row>
    <row r="130" spans="1:1">
      <c r="A130" s="124"/>
    </row>
    <row r="131" spans="1:1">
      <c r="A131" s="124">
        <f>A187</f>
        <v>0</v>
      </c>
    </row>
    <row r="132" spans="1:1">
      <c r="A132" s="124">
        <f>A127-A130-A131</f>
        <v>0</v>
      </c>
    </row>
    <row r="133" spans="1:1" ht="12.5">
      <c r="A133" s="432">
        <f>A136+A142+A149+A153+A157+A172+A175+A185</f>
        <v>0</v>
      </c>
    </row>
    <row r="134" spans="1:1" ht="14">
      <c r="A134" s="142">
        <f>A135+A141+A148+A152+A156</f>
        <v>0</v>
      </c>
    </row>
    <row r="135" spans="1:1">
      <c r="A135" s="137"/>
    </row>
    <row r="136" spans="1:1" ht="12.5">
      <c r="A136" s="127"/>
    </row>
    <row r="137" spans="1:1" ht="12.5">
      <c r="A137" s="127"/>
    </row>
    <row r="138" spans="1:1" ht="12.5">
      <c r="A138" s="127"/>
    </row>
    <row r="139" spans="1:1" ht="12.5">
      <c r="A139" s="127"/>
    </row>
    <row r="140" spans="1:1" ht="12.5">
      <c r="A140" s="139"/>
    </row>
    <row r="141" spans="1:1">
      <c r="A141" s="137"/>
    </row>
    <row r="142" spans="1:1" ht="12.5">
      <c r="A142" s="127"/>
    </row>
    <row r="143" spans="1:1" ht="12.5">
      <c r="A143" s="127"/>
    </row>
    <row r="144" spans="1:1" ht="12.5">
      <c r="A144" s="127"/>
    </row>
    <row r="145" spans="1:1" ht="12.5">
      <c r="A145" s="127"/>
    </row>
    <row r="146" spans="1:1" ht="12.5">
      <c r="A146" s="127"/>
    </row>
    <row r="147" spans="1:1" ht="12.5">
      <c r="A147" s="140"/>
    </row>
    <row r="148" spans="1:1">
      <c r="A148" s="137"/>
    </row>
    <row r="149" spans="1:1" ht="12.5">
      <c r="A149" s="127"/>
    </row>
    <row r="150" spans="1:1" ht="12.5">
      <c r="A150" s="127"/>
    </row>
    <row r="151" spans="1:1" ht="12.5">
      <c r="A151" s="140"/>
    </row>
    <row r="152" spans="1:1">
      <c r="A152" s="137"/>
    </row>
    <row r="153" spans="1:1" ht="12.5">
      <c r="A153" s="127"/>
    </row>
    <row r="154" spans="1:1" ht="12.5">
      <c r="A154" s="127"/>
    </row>
    <row r="155" spans="1:1" ht="12.5">
      <c r="A155" s="146"/>
    </row>
    <row r="156" spans="1:1">
      <c r="A156" s="137">
        <f>A160+A165</f>
        <v>0</v>
      </c>
    </row>
    <row r="157" spans="1:1" ht="12.5">
      <c r="A157" s="127">
        <f>A161+A166</f>
        <v>0</v>
      </c>
    </row>
    <row r="158" spans="1:1" ht="12.5">
      <c r="A158" s="127"/>
    </row>
    <row r="159" spans="1:1">
      <c r="A159" s="137"/>
    </row>
    <row r="160" spans="1:1" ht="12.5">
      <c r="A160" s="146"/>
    </row>
    <row r="161" spans="1:1" ht="12.5">
      <c r="A161" s="127"/>
    </row>
    <row r="162" spans="1:1" ht="12.5">
      <c r="A162" s="127"/>
    </row>
    <row r="163" spans="1:1" ht="12.5">
      <c r="A163" s="251"/>
    </row>
    <row r="164" spans="1:1">
      <c r="A164" s="137"/>
    </row>
    <row r="165" spans="1:1" ht="12.5">
      <c r="A165" s="146"/>
    </row>
    <row r="166" spans="1:1" ht="12.5">
      <c r="A166" s="127"/>
    </row>
    <row r="167" spans="1:1" ht="12.5">
      <c r="A167" s="127"/>
    </row>
    <row r="168" spans="1:1" ht="12.5">
      <c r="A168" s="127"/>
    </row>
    <row r="169" spans="1:1">
      <c r="A169" s="123">
        <f>A171+A174+A178+A180+A182+A184</f>
        <v>0</v>
      </c>
    </row>
    <row r="170" spans="1:1">
      <c r="A170" s="123"/>
    </row>
    <row r="171" spans="1:1" ht="12.5">
      <c r="A171" s="128"/>
    </row>
    <row r="172" spans="1:1" ht="12.5">
      <c r="A172" s="127"/>
    </row>
    <row r="173" spans="1:1" ht="12.5">
      <c r="A173" s="128"/>
    </row>
    <row r="174" spans="1:1" ht="12.5">
      <c r="A174" s="128"/>
    </row>
    <row r="175" spans="1:1" ht="12.5">
      <c r="A175" s="127"/>
    </row>
    <row r="176" spans="1:1" ht="12.5">
      <c r="A176" s="127"/>
    </row>
    <row r="177" spans="1:1" ht="12.5">
      <c r="A177" s="127"/>
    </row>
    <row r="178" spans="1:1" ht="12.5">
      <c r="A178" s="128"/>
    </row>
    <row r="179" spans="1:1" ht="12.5">
      <c r="A179" s="127"/>
    </row>
    <row r="180" spans="1:1" ht="12.5">
      <c r="A180" s="126"/>
    </row>
    <row r="181" spans="1:1" ht="12.5">
      <c r="A181" s="126"/>
    </row>
    <row r="182" spans="1:1" ht="12.5">
      <c r="A182" s="126"/>
    </row>
    <row r="183" spans="1:1" ht="12.5">
      <c r="A183" s="126"/>
    </row>
    <row r="184" spans="1:1" ht="12.5">
      <c r="A184" s="208"/>
    </row>
    <row r="185" spans="1:1" ht="12.5">
      <c r="A185" s="127"/>
    </row>
    <row r="186" spans="1:1">
      <c r="A186" s="183"/>
    </row>
    <row r="187" spans="1:1" ht="12.5">
      <c r="A187" s="133"/>
    </row>
    <row r="188" spans="1:1" ht="12.5">
      <c r="A188" s="133"/>
    </row>
    <row r="189" spans="1:1" ht="12.5">
      <c r="A189" s="133"/>
    </row>
    <row r="190" spans="1:1" ht="12.5">
      <c r="A190" s="133"/>
    </row>
    <row r="191" spans="1:1" ht="12.5">
      <c r="A191" s="133"/>
    </row>
    <row r="192" spans="1:1" ht="12.5">
      <c r="A192" s="133"/>
    </row>
    <row r="193" spans="1:1" ht="12.5">
      <c r="A193" s="133"/>
    </row>
    <row r="194" spans="1:1" ht="12.5">
      <c r="A194" s="133"/>
    </row>
    <row r="195" spans="1:1" ht="12.5">
      <c r="A195" s="133"/>
    </row>
    <row r="196" spans="1:1" ht="12.5">
      <c r="A196" s="133"/>
    </row>
    <row r="197" spans="1:1" ht="12.5">
      <c r="A197" s="133"/>
    </row>
    <row r="198" spans="1:1" ht="12.5">
      <c r="A198" s="133"/>
    </row>
    <row r="199" spans="1:1" ht="12.5">
      <c r="A199" s="133"/>
    </row>
    <row r="200" spans="1:1" ht="12.5">
      <c r="A200" s="133"/>
    </row>
    <row r="201" spans="1:1" ht="12.5">
      <c r="A201" s="133"/>
    </row>
    <row r="202" spans="1:1" ht="12.5">
      <c r="A202" s="133"/>
    </row>
    <row r="203" spans="1:1" ht="12.5">
      <c r="A203" s="133"/>
    </row>
    <row r="204" spans="1:1" ht="12.5">
      <c r="A204" s="133"/>
    </row>
    <row r="205" spans="1:1" ht="12.5">
      <c r="A205" s="133"/>
    </row>
    <row r="206" spans="1:1" ht="12.5">
      <c r="A206" s="133"/>
    </row>
    <row r="207" spans="1:1" ht="12.5">
      <c r="A207" s="133"/>
    </row>
    <row r="208" spans="1:1" ht="12.5">
      <c r="A208" s="133"/>
    </row>
    <row r="209" spans="1:1" ht="12.5">
      <c r="A209" s="133"/>
    </row>
    <row r="210" spans="1:1" ht="15.5">
      <c r="A210" s="122"/>
    </row>
    <row r="211" spans="1:1" ht="14">
      <c r="A211" s="141"/>
    </row>
    <row r="212" spans="1:1">
      <c r="A212" s="123">
        <f>A218+A247</f>
        <v>0</v>
      </c>
    </row>
    <row r="213" spans="1:1">
      <c r="A213" s="124"/>
    </row>
    <row r="214" spans="1:1">
      <c r="A214" s="125">
        <f>SUM(A215:A216)</f>
        <v>0</v>
      </c>
    </row>
    <row r="215" spans="1:1">
      <c r="A215" s="124"/>
    </row>
    <row r="216" spans="1:1">
      <c r="A216" s="124">
        <f>A212-A215</f>
        <v>0</v>
      </c>
    </row>
    <row r="217" spans="1:1" ht="12.5">
      <c r="A217" s="432">
        <f t="shared" ref="A217" si="0">A220+A224+A228+A232+A236+A240+A244+A250+A253</f>
        <v>0</v>
      </c>
    </row>
    <row r="218" spans="1:1" ht="14">
      <c r="A218" s="252">
        <f>A219+A223+A227+A231+A235+A239+A243</f>
        <v>0</v>
      </c>
    </row>
    <row r="219" spans="1:1">
      <c r="A219" s="253"/>
    </row>
    <row r="220" spans="1:1" ht="12.5">
      <c r="A220" s="127"/>
    </row>
    <row r="221" spans="1:1" ht="12.5">
      <c r="A221" s="148"/>
    </row>
    <row r="222" spans="1:1" ht="12.5">
      <c r="A222" s="139"/>
    </row>
    <row r="223" spans="1:1">
      <c r="A223" s="254"/>
    </row>
    <row r="224" spans="1:1" ht="12.5">
      <c r="A224" s="127"/>
    </row>
    <row r="225" spans="1:1" ht="12.5">
      <c r="A225" s="127"/>
    </row>
    <row r="226" spans="1:1" ht="12.5">
      <c r="A226" s="139"/>
    </row>
    <row r="227" spans="1:1">
      <c r="A227" s="253"/>
    </row>
    <row r="228" spans="1:1" ht="12.5">
      <c r="A228" s="127"/>
    </row>
    <row r="229" spans="1:1" ht="12.5">
      <c r="A229" s="127"/>
    </row>
    <row r="230" spans="1:1" ht="12.5">
      <c r="A230" s="139"/>
    </row>
    <row r="231" spans="1:1">
      <c r="A231" s="253"/>
    </row>
    <row r="232" spans="1:1" ht="12.5">
      <c r="A232" s="127"/>
    </row>
    <row r="233" spans="1:1" ht="12.5">
      <c r="A233" s="127"/>
    </row>
    <row r="234" spans="1:1" ht="12.5">
      <c r="A234" s="135"/>
    </row>
    <row r="235" spans="1:1">
      <c r="A235" s="253"/>
    </row>
    <row r="236" spans="1:1" ht="12.5">
      <c r="A236" s="127"/>
    </row>
    <row r="237" spans="1:1" ht="12.5">
      <c r="A237" s="127"/>
    </row>
    <row r="238" spans="1:1" ht="12.5">
      <c r="A238" s="135"/>
    </row>
    <row r="239" spans="1:1">
      <c r="A239" s="253"/>
    </row>
    <row r="240" spans="1:1" ht="12.5">
      <c r="A240" s="127"/>
    </row>
    <row r="241" spans="1:1" ht="12.5">
      <c r="A241" s="127"/>
    </row>
    <row r="242" spans="1:1">
      <c r="A242" s="131"/>
    </row>
    <row r="243" spans="1:1">
      <c r="A243" s="253"/>
    </row>
    <row r="244" spans="1:1" ht="12.5">
      <c r="A244" s="127"/>
    </row>
    <row r="245" spans="1:1" ht="12.5">
      <c r="A245" s="127"/>
    </row>
    <row r="246" spans="1:1">
      <c r="A246" s="137"/>
    </row>
    <row r="247" spans="1:1">
      <c r="A247" s="123">
        <f>A249+A252+A275+A291+A293+A295+A297</f>
        <v>0</v>
      </c>
    </row>
    <row r="248" spans="1:1">
      <c r="A248" s="123"/>
    </row>
    <row r="249" spans="1:1" ht="12.5">
      <c r="A249" s="128"/>
    </row>
    <row r="250" spans="1:1" ht="12.5">
      <c r="A250" s="127"/>
    </row>
    <row r="251" spans="1:1">
      <c r="A251" s="123"/>
    </row>
    <row r="252" spans="1:1" ht="12.5">
      <c r="A252" s="128"/>
    </row>
    <row r="253" spans="1:1" ht="12.5">
      <c r="A253" s="127"/>
    </row>
    <row r="254" spans="1:1" ht="12.5">
      <c r="A254" s="127"/>
    </row>
    <row r="255" spans="1:1" ht="12.5">
      <c r="A255" s="135"/>
    </row>
    <row r="256" spans="1:1" ht="12.5">
      <c r="A256" s="135"/>
    </row>
    <row r="257" spans="1:1" ht="12.5">
      <c r="A257" s="135"/>
    </row>
    <row r="258" spans="1:1" ht="12.5">
      <c r="A258" s="135"/>
    </row>
    <row r="259" spans="1:1" ht="12.5">
      <c r="A259" s="135"/>
    </row>
    <row r="260" spans="1:1" ht="12.5">
      <c r="A260" s="135"/>
    </row>
    <row r="261" spans="1:1" ht="12.5">
      <c r="A261" s="135"/>
    </row>
    <row r="262" spans="1:1" ht="12.5">
      <c r="A262" s="135"/>
    </row>
    <row r="263" spans="1:1" ht="12.5">
      <c r="A263" s="135"/>
    </row>
    <row r="264" spans="1:1" ht="12.5">
      <c r="A264" s="135"/>
    </row>
    <row r="265" spans="1:1" ht="12.5">
      <c r="A265" s="135"/>
    </row>
    <row r="266" spans="1:1" ht="12.5">
      <c r="A266" s="135"/>
    </row>
    <row r="267" spans="1:1" ht="12.5">
      <c r="A267" s="135"/>
    </row>
    <row r="268" spans="1:1" ht="12.5">
      <c r="A268" s="135"/>
    </row>
    <row r="269" spans="1:1" ht="12.5">
      <c r="A269" s="135"/>
    </row>
    <row r="270" spans="1:1" ht="12.5">
      <c r="A270" s="135"/>
    </row>
    <row r="271" spans="1:1" ht="12.5">
      <c r="A271" s="135"/>
    </row>
    <row r="272" spans="1:1" ht="12.5">
      <c r="A272" s="135"/>
    </row>
    <row r="273" spans="1:1" ht="12.5">
      <c r="A273" s="144"/>
    </row>
    <row r="274" spans="1:1">
      <c r="A274" s="145"/>
    </row>
    <row r="275" spans="1:1" ht="12.5">
      <c r="A275" s="128"/>
    </row>
    <row r="276" spans="1:1" ht="12.5">
      <c r="A276" s="135"/>
    </row>
    <row r="277" spans="1:1" ht="12.5">
      <c r="A277" s="135"/>
    </row>
    <row r="278" spans="1:1" ht="12.5">
      <c r="A278" s="135"/>
    </row>
    <row r="279" spans="1:1" ht="12.5">
      <c r="A279" s="135"/>
    </row>
    <row r="280" spans="1:1" ht="12.5">
      <c r="A280" s="135"/>
    </row>
    <row r="281" spans="1:1" ht="12.5">
      <c r="A281" s="135"/>
    </row>
    <row r="282" spans="1:1" ht="12.5">
      <c r="A282" s="135"/>
    </row>
    <row r="283" spans="1:1" ht="12.5">
      <c r="A283" s="135"/>
    </row>
    <row r="284" spans="1:1" ht="12.5">
      <c r="A284" s="135"/>
    </row>
    <row r="285" spans="1:1" ht="12.5">
      <c r="A285" s="135"/>
    </row>
    <row r="286" spans="1:1" ht="12.5">
      <c r="A286" s="135"/>
    </row>
    <row r="287" spans="1:1" ht="12.5">
      <c r="A287" s="135"/>
    </row>
    <row r="288" spans="1:1" ht="12.5">
      <c r="A288" s="135"/>
    </row>
    <row r="289" spans="1:1" ht="12.5">
      <c r="A289" s="135"/>
    </row>
    <row r="290" spans="1:1" ht="12.5">
      <c r="A290" s="135"/>
    </row>
    <row r="291" spans="1:1" ht="12.5">
      <c r="A291" s="128"/>
    </row>
    <row r="292" spans="1:1" ht="12.5">
      <c r="A292" s="135"/>
    </row>
    <row r="293" spans="1:1" ht="12.5">
      <c r="A293" s="128"/>
    </row>
    <row r="294" spans="1:1" ht="12.5">
      <c r="A294" s="128"/>
    </row>
    <row r="295" spans="1:1" ht="12.5">
      <c r="A295" s="128"/>
    </row>
    <row r="296" spans="1:1" ht="12.5">
      <c r="A296" s="128"/>
    </row>
    <row r="297" spans="1:1" ht="12.5">
      <c r="A297" s="128"/>
    </row>
    <row r="298" spans="1:1" ht="12.5">
      <c r="A298" s="128"/>
    </row>
    <row r="299" spans="1:1">
      <c r="A299" s="124"/>
    </row>
    <row r="300" spans="1:1" ht="15.5">
      <c r="A300" s="122"/>
    </row>
    <row r="301" spans="1:1">
      <c r="A301" s="123"/>
    </row>
    <row r="302" spans="1:1">
      <c r="A302" s="123">
        <f>A309+A347+A356</f>
        <v>0</v>
      </c>
    </row>
    <row r="303" spans="1:1">
      <c r="A303" s="124"/>
    </row>
    <row r="304" spans="1:1">
      <c r="A304" s="125">
        <f>A305+A307</f>
        <v>0</v>
      </c>
    </row>
    <row r="305" spans="1:1">
      <c r="A305" s="124"/>
    </row>
    <row r="306" spans="1:1">
      <c r="A306" s="124"/>
    </row>
    <row r="307" spans="1:1">
      <c r="A307" s="124">
        <f>A302-A305</f>
        <v>0</v>
      </c>
    </row>
    <row r="308" spans="1:1" ht="12.5">
      <c r="A308" s="432">
        <f>A311+A349+A359+A399+A340</f>
        <v>0</v>
      </c>
    </row>
    <row r="309" spans="1:1" ht="14">
      <c r="A309" s="142">
        <f>A310+A333+A339</f>
        <v>0</v>
      </c>
    </row>
    <row r="310" spans="1:1">
      <c r="A310" s="137">
        <f>A314+A319+A324+A329</f>
        <v>0</v>
      </c>
    </row>
    <row r="311" spans="1:1" ht="12.5">
      <c r="A311" s="127">
        <f>A315+A320+A325+A330</f>
        <v>0</v>
      </c>
    </row>
    <row r="312" spans="1:1" ht="12.5">
      <c r="A312" s="127"/>
    </row>
    <row r="313" spans="1:1">
      <c r="A313" s="137"/>
    </row>
    <row r="314" spans="1:1" ht="12.5">
      <c r="A314" s="146"/>
    </row>
    <row r="315" spans="1:1" ht="12.5">
      <c r="A315" s="127"/>
    </row>
    <row r="316" spans="1:1" ht="12.5">
      <c r="A316" s="127"/>
    </row>
    <row r="317" spans="1:1" ht="12.5">
      <c r="A317" s="127"/>
    </row>
    <row r="318" spans="1:1">
      <c r="A318" s="137"/>
    </row>
    <row r="319" spans="1:1" ht="12.5">
      <c r="A319" s="146"/>
    </row>
    <row r="320" spans="1:1" ht="12.5">
      <c r="A320" s="127"/>
    </row>
    <row r="321" spans="1:1" ht="12.5">
      <c r="A321" s="127"/>
    </row>
    <row r="322" spans="1:1" ht="12.5">
      <c r="A322" s="107"/>
    </row>
    <row r="323" spans="1:1">
      <c r="A323" s="137"/>
    </row>
    <row r="324" spans="1:1" ht="12.5">
      <c r="A324" s="146"/>
    </row>
    <row r="325" spans="1:1" ht="12.5">
      <c r="A325" s="127"/>
    </row>
    <row r="326" spans="1:1" ht="12.5">
      <c r="A326" s="127"/>
    </row>
    <row r="327" spans="1:1" ht="12.5">
      <c r="A327" s="107"/>
    </row>
    <row r="328" spans="1:1">
      <c r="A328" s="137"/>
    </row>
    <row r="329" spans="1:1" ht="12.5">
      <c r="A329" s="146"/>
    </row>
    <row r="330" spans="1:1" ht="12.5">
      <c r="A330" s="127"/>
    </row>
    <row r="331" spans="1:1" ht="12.5">
      <c r="A331" s="127"/>
    </row>
    <row r="332" spans="1:1" ht="12.5">
      <c r="A332" s="107"/>
    </row>
    <row r="333" spans="1:1">
      <c r="A333" s="137">
        <f>A336</f>
        <v>0</v>
      </c>
    </row>
    <row r="334" spans="1:1">
      <c r="A334" s="137"/>
    </row>
    <row r="335" spans="1:1">
      <c r="A335" s="137"/>
    </row>
    <row r="336" spans="1:1" ht="12.5">
      <c r="A336" s="146"/>
    </row>
    <row r="337" spans="1:1" ht="12.5">
      <c r="A337" s="146"/>
    </row>
    <row r="338" spans="1:1" ht="12.5">
      <c r="A338" s="147"/>
    </row>
    <row r="339" spans="1:1">
      <c r="A339" s="137">
        <f>A343</f>
        <v>0</v>
      </c>
    </row>
    <row r="340" spans="1:1" ht="12.5">
      <c r="A340" s="127">
        <f>A344</f>
        <v>0</v>
      </c>
    </row>
    <row r="341" spans="1:1" ht="12.5">
      <c r="A341" s="10"/>
    </row>
    <row r="342" spans="1:1">
      <c r="A342" s="137"/>
    </row>
    <row r="343" spans="1:1" ht="12.5">
      <c r="A343" s="146"/>
    </row>
    <row r="344" spans="1:1" ht="12.5">
      <c r="A344" s="127"/>
    </row>
    <row r="345" spans="1:1" ht="12.5">
      <c r="A345" s="127"/>
    </row>
    <row r="346" spans="1:1" ht="12.5">
      <c r="A346" s="146"/>
    </row>
    <row r="347" spans="1:1" ht="14">
      <c r="A347" s="142">
        <f>A348</f>
        <v>0</v>
      </c>
    </row>
    <row r="348" spans="1:1">
      <c r="A348" s="137">
        <f>A352</f>
        <v>0</v>
      </c>
    </row>
    <row r="349" spans="1:1" ht="12.5">
      <c r="A349" s="127">
        <f>A353</f>
        <v>0</v>
      </c>
    </row>
    <row r="350" spans="1:1" ht="12.5">
      <c r="A350" s="147"/>
    </row>
    <row r="351" spans="1:1">
      <c r="A351" s="137"/>
    </row>
    <row r="352" spans="1:1" ht="12.5">
      <c r="A352" s="146"/>
    </row>
    <row r="353" spans="1:1" ht="12.5">
      <c r="A353" s="127"/>
    </row>
    <row r="354" spans="1:1" ht="12.5">
      <c r="A354" s="127"/>
    </row>
    <row r="355" spans="1:1" ht="12.5">
      <c r="A355" s="146"/>
    </row>
    <row r="356" spans="1:1">
      <c r="A356" s="137">
        <f>A358+A361+A364+A412+A398</f>
        <v>0</v>
      </c>
    </row>
    <row r="357" spans="1:1" ht="12.5">
      <c r="A357" s="107"/>
    </row>
    <row r="358" spans="1:1" ht="12.5">
      <c r="A358" s="107"/>
    </row>
    <row r="359" spans="1:1" ht="12.5">
      <c r="A359" s="127"/>
    </row>
    <row r="360" spans="1:1" ht="12.5">
      <c r="A360" s="127"/>
    </row>
    <row r="361" spans="1:1" ht="12.5">
      <c r="A361" s="107">
        <f>A362</f>
        <v>0</v>
      </c>
    </row>
    <row r="362" spans="1:1" ht="12.5">
      <c r="A362" s="106"/>
    </row>
    <row r="363" spans="1:1" ht="12.5">
      <c r="A363" s="107"/>
    </row>
    <row r="364" spans="1:1" ht="12.5">
      <c r="A364" s="444">
        <f>SUM(A365:A380)+SUM(A387:A396)</f>
        <v>0</v>
      </c>
    </row>
    <row r="365" spans="1:1" ht="12.5">
      <c r="A365" s="106"/>
    </row>
    <row r="366" spans="1:1" ht="12.5">
      <c r="A366" s="106"/>
    </row>
    <row r="367" spans="1:1" ht="12.5">
      <c r="A367" s="106"/>
    </row>
    <row r="368" spans="1:1" ht="12.5">
      <c r="A368" s="106"/>
    </row>
    <row r="369" spans="1:1" ht="12.5">
      <c r="A369" s="106"/>
    </row>
    <row r="370" spans="1:1" ht="12.5">
      <c r="A370" s="106"/>
    </row>
    <row r="371" spans="1:1" ht="12.5">
      <c r="A371" s="106"/>
    </row>
    <row r="372" spans="1:1" ht="12.5">
      <c r="A372" s="106"/>
    </row>
    <row r="373" spans="1:1" ht="12.5">
      <c r="A373" s="106"/>
    </row>
    <row r="374" spans="1:1" ht="12.5">
      <c r="A374" s="255"/>
    </row>
    <row r="375" spans="1:1" ht="12.5">
      <c r="A375" s="255"/>
    </row>
    <row r="376" spans="1:1" ht="12.5">
      <c r="A376" s="255"/>
    </row>
    <row r="377" spans="1:1" ht="12.5">
      <c r="A377" s="255"/>
    </row>
    <row r="378" spans="1:1" ht="12.5">
      <c r="A378" s="255"/>
    </row>
    <row r="379" spans="1:1" ht="12.5">
      <c r="A379" s="255"/>
    </row>
    <row r="380" spans="1:1" ht="12.5">
      <c r="A380" s="255"/>
    </row>
    <row r="381" spans="1:1" ht="12.5">
      <c r="A381" s="255"/>
    </row>
    <row r="382" spans="1:1" ht="12.5">
      <c r="A382" s="255"/>
    </row>
    <row r="383" spans="1:1" ht="12.5">
      <c r="A383" s="255"/>
    </row>
    <row r="384" spans="1:1" ht="12.5">
      <c r="A384" s="255"/>
    </row>
    <row r="385" spans="1:1" ht="12.5">
      <c r="A385" s="255"/>
    </row>
    <row r="386" spans="1:1" ht="12.5">
      <c r="A386" s="255"/>
    </row>
    <row r="387" spans="1:1" ht="12.5">
      <c r="A387" s="255"/>
    </row>
    <row r="388" spans="1:1" ht="12.5">
      <c r="A388" s="255"/>
    </row>
    <row r="389" spans="1:1" ht="12.5">
      <c r="A389" s="255"/>
    </row>
    <row r="390" spans="1:1" ht="12.5">
      <c r="A390" s="255"/>
    </row>
    <row r="391" spans="1:1" ht="12.5">
      <c r="A391" s="255"/>
    </row>
    <row r="392" spans="1:1" ht="12.5">
      <c r="A392" s="255"/>
    </row>
    <row r="393" spans="1:1" ht="12.5">
      <c r="A393" s="255"/>
    </row>
    <row r="394" spans="1:1" ht="12.5">
      <c r="A394" s="255"/>
    </row>
    <row r="395" spans="1:1" ht="12.5">
      <c r="A395" s="255"/>
    </row>
    <row r="396" spans="1:1" ht="12.5">
      <c r="A396" s="255"/>
    </row>
    <row r="397" spans="1:1" ht="12.5">
      <c r="A397" s="107"/>
    </row>
    <row r="398" spans="1:1" ht="12.5">
      <c r="A398" s="107">
        <f>A400+A402+A403+A404++A405+A406</f>
        <v>0</v>
      </c>
    </row>
    <row r="399" spans="1:1" ht="12.5">
      <c r="A399" s="127">
        <f>A401</f>
        <v>0</v>
      </c>
    </row>
    <row r="400" spans="1:1" ht="12.5">
      <c r="A400" s="133"/>
    </row>
    <row r="401" spans="1:1" ht="12.5">
      <c r="A401" s="133"/>
    </row>
    <row r="402" spans="1:1" ht="12.5">
      <c r="A402" s="133"/>
    </row>
    <row r="403" spans="1:1" ht="12.5">
      <c r="A403" s="133"/>
    </row>
    <row r="404" spans="1:1" ht="12.5">
      <c r="A404" s="133"/>
    </row>
    <row r="405" spans="1:1" ht="12.5">
      <c r="A405" s="133"/>
    </row>
    <row r="406" spans="1:1" ht="12.5">
      <c r="A406" s="127">
        <f>A407+A408+A409+A410</f>
        <v>0</v>
      </c>
    </row>
    <row r="407" spans="1:1" ht="12.5">
      <c r="A407" s="135"/>
    </row>
    <row r="408" spans="1:1" ht="12.5">
      <c r="A408" s="144"/>
    </row>
    <row r="409" spans="1:1" ht="12.5">
      <c r="A409" s="144"/>
    </row>
    <row r="410" spans="1:1" ht="12.5">
      <c r="A410" s="144"/>
    </row>
    <row r="411" spans="1:1" ht="12.5">
      <c r="A411" s="133"/>
    </row>
    <row r="412" spans="1:1" ht="12.5">
      <c r="A412" s="107"/>
    </row>
    <row r="413" spans="1:1" ht="12.5">
      <c r="A413" s="107"/>
    </row>
    <row r="414" spans="1:1" ht="12.5">
      <c r="A414" s="107"/>
    </row>
    <row r="415" spans="1:1" ht="12.5">
      <c r="A415" s="107"/>
    </row>
    <row r="416" spans="1:1" ht="12.5">
      <c r="A416" s="107"/>
    </row>
    <row r="417" spans="1:1" ht="12.5">
      <c r="A417" s="107"/>
    </row>
    <row r="418" spans="1:1" ht="12.5">
      <c r="A418" s="107"/>
    </row>
    <row r="419" spans="1:1" ht="12.5">
      <c r="A419" s="107"/>
    </row>
    <row r="420" spans="1:1" ht="12.5">
      <c r="A420" s="107"/>
    </row>
    <row r="421" spans="1:1" ht="12.5">
      <c r="A421" s="107"/>
    </row>
    <row r="422" spans="1:1" ht="12.5">
      <c r="A422" s="107"/>
    </row>
    <row r="423" spans="1:1" ht="12.5">
      <c r="A423" s="107"/>
    </row>
    <row r="424" spans="1:1" ht="12.5">
      <c r="A424" s="107"/>
    </row>
    <row r="425" spans="1:1" ht="12.5">
      <c r="A425" s="107"/>
    </row>
    <row r="426" spans="1:1" ht="15.5">
      <c r="A426" s="122"/>
    </row>
    <row r="427" spans="1:1" ht="12.5">
      <c r="A427" s="256"/>
    </row>
    <row r="428" spans="1:1">
      <c r="A428" s="123">
        <f>A435+A618</f>
        <v>0</v>
      </c>
    </row>
    <row r="429" spans="1:1">
      <c r="A429" s="124"/>
    </row>
    <row r="430" spans="1:1">
      <c r="A430" s="125">
        <f>A431+A433+A432</f>
        <v>0</v>
      </c>
    </row>
    <row r="431" spans="1:1">
      <c r="A431" s="124"/>
    </row>
    <row r="432" spans="1:1">
      <c r="A432" s="124">
        <f>A678+A670+A682+A687+A691</f>
        <v>0</v>
      </c>
    </row>
    <row r="433" spans="1:1">
      <c r="A433" s="124">
        <f>A428-A431-A432</f>
        <v>0</v>
      </c>
    </row>
    <row r="434" spans="1:1" ht="12.5">
      <c r="A434" s="278">
        <f>A437+A484+A507+A581+A623+A632+A673+A676+A685+A701+A704+A726</f>
        <v>0</v>
      </c>
    </row>
    <row r="435" spans="1:1" ht="14">
      <c r="A435" s="142">
        <f>A436+A483+A506+A580</f>
        <v>0</v>
      </c>
    </row>
    <row r="436" spans="1:1">
      <c r="A436" s="137">
        <f>A439+A443+A447+A451+A455+A459+A465+A469+A474+A479</f>
        <v>0</v>
      </c>
    </row>
    <row r="437" spans="1:1" ht="12.5">
      <c r="A437" s="127">
        <f>A460+A470+A475+A480</f>
        <v>0</v>
      </c>
    </row>
    <row r="438" spans="1:1">
      <c r="A438" s="137"/>
    </row>
    <row r="439" spans="1:1" ht="12.5">
      <c r="A439" s="146"/>
    </row>
    <row r="440" spans="1:1" ht="12.5">
      <c r="A440" s="146"/>
    </row>
    <row r="441" spans="1:1" ht="12.5">
      <c r="A441" s="146"/>
    </row>
    <row r="442" spans="1:1">
      <c r="A442" s="137"/>
    </row>
    <row r="443" spans="1:1" ht="12.5">
      <c r="A443" s="146"/>
    </row>
    <row r="444" spans="1:1" ht="12.5">
      <c r="A444" s="146"/>
    </row>
    <row r="445" spans="1:1" ht="12.5">
      <c r="A445" s="146"/>
    </row>
    <row r="446" spans="1:1">
      <c r="A446" s="137"/>
    </row>
    <row r="447" spans="1:1" ht="12.5">
      <c r="A447" s="146"/>
    </row>
    <row r="448" spans="1:1" ht="12.5">
      <c r="A448" s="146"/>
    </row>
    <row r="449" spans="1:1" ht="12.5">
      <c r="A449" s="151"/>
    </row>
    <row r="450" spans="1:1">
      <c r="A450" s="137"/>
    </row>
    <row r="451" spans="1:1" ht="12.5">
      <c r="A451" s="146"/>
    </row>
    <row r="452" spans="1:1" ht="12.5">
      <c r="A452" s="146"/>
    </row>
    <row r="453" spans="1:1" ht="12.5">
      <c r="A453" s="151"/>
    </row>
    <row r="454" spans="1:1">
      <c r="A454" s="137"/>
    </row>
    <row r="455" spans="1:1" ht="12.5">
      <c r="A455" s="146"/>
    </row>
    <row r="456" spans="1:1" ht="12.5">
      <c r="A456" s="146"/>
    </row>
    <row r="457" spans="1:1" ht="12.5">
      <c r="A457" s="107"/>
    </row>
    <row r="458" spans="1:1">
      <c r="A458" s="137"/>
    </row>
    <row r="459" spans="1:1" ht="12.5">
      <c r="A459" s="146"/>
    </row>
    <row r="460" spans="1:1" ht="12.5">
      <c r="A460" s="127"/>
    </row>
    <row r="461" spans="1:1" ht="12.5">
      <c r="A461" s="133"/>
    </row>
    <row r="462" spans="1:1" ht="12.5">
      <c r="A462" s="127"/>
    </row>
    <row r="463" spans="1:1" ht="12.5">
      <c r="A463" s="146"/>
    </row>
    <row r="464" spans="1:1">
      <c r="A464" s="137"/>
    </row>
    <row r="465" spans="1:1" ht="12.5">
      <c r="A465" s="146"/>
    </row>
    <row r="466" spans="1:1" ht="12.5">
      <c r="A466" s="127"/>
    </row>
    <row r="467" spans="1:1" ht="12.5">
      <c r="A467" s="146"/>
    </row>
    <row r="468" spans="1:1">
      <c r="A468" s="137"/>
    </row>
    <row r="469" spans="1:1" ht="12.5">
      <c r="A469" s="146"/>
    </row>
    <row r="470" spans="1:1" ht="12.5">
      <c r="A470" s="127"/>
    </row>
    <row r="471" spans="1:1" ht="12.5">
      <c r="A471" s="127"/>
    </row>
    <row r="472" spans="1:1" ht="12.5">
      <c r="A472" s="151"/>
    </row>
    <row r="473" spans="1:1">
      <c r="A473" s="137"/>
    </row>
    <row r="474" spans="1:1" ht="12.5">
      <c r="A474" s="146"/>
    </row>
    <row r="475" spans="1:1" ht="12.5">
      <c r="A475" s="127"/>
    </row>
    <row r="476" spans="1:1" ht="12.5">
      <c r="A476" s="127"/>
    </row>
    <row r="477" spans="1:1" ht="12.5">
      <c r="A477" s="127"/>
    </row>
    <row r="478" spans="1:1">
      <c r="A478" s="137"/>
    </row>
    <row r="479" spans="1:1" ht="12.5">
      <c r="A479" s="146"/>
    </row>
    <row r="480" spans="1:1" ht="12.5">
      <c r="A480" s="127"/>
    </row>
    <row r="481" spans="1:1" ht="12.5">
      <c r="A481" s="127"/>
    </row>
    <row r="482" spans="1:1" ht="12.5">
      <c r="A482" s="152"/>
    </row>
    <row r="483" spans="1:1">
      <c r="A483" s="137">
        <f>A486+A491+A495+A499+A503</f>
        <v>0</v>
      </c>
    </row>
    <row r="484" spans="1:1" ht="12.5">
      <c r="A484" s="127">
        <f>A487</f>
        <v>0</v>
      </c>
    </row>
    <row r="485" spans="1:1">
      <c r="A485" s="137"/>
    </row>
    <row r="486" spans="1:1" ht="12.5">
      <c r="A486" s="146"/>
    </row>
    <row r="487" spans="1:1" ht="12.5">
      <c r="A487" s="127"/>
    </row>
    <row r="488" spans="1:1" ht="12.5">
      <c r="A488" s="133"/>
    </row>
    <row r="489" spans="1:1" ht="12.5">
      <c r="A489" s="146"/>
    </row>
    <row r="490" spans="1:1">
      <c r="A490" s="137"/>
    </row>
    <row r="491" spans="1:1" ht="12.5">
      <c r="A491" s="146"/>
    </row>
    <row r="492" spans="1:1" ht="12.5">
      <c r="A492" s="146"/>
    </row>
    <row r="493" spans="1:1" ht="12.5">
      <c r="A493" s="151"/>
    </row>
    <row r="494" spans="1:1">
      <c r="A494" s="137"/>
    </row>
    <row r="495" spans="1:1" ht="12.5">
      <c r="A495" s="146"/>
    </row>
    <row r="496" spans="1:1" ht="12.5">
      <c r="A496" s="151"/>
    </row>
    <row r="497" spans="1:1" ht="12.5">
      <c r="A497" s="151"/>
    </row>
    <row r="498" spans="1:1">
      <c r="A498" s="137"/>
    </row>
    <row r="499" spans="1:1" ht="12.5">
      <c r="A499" s="146"/>
    </row>
    <row r="500" spans="1:1" ht="12.5">
      <c r="A500" s="151"/>
    </row>
    <row r="501" spans="1:1" ht="12.5">
      <c r="A501" s="151"/>
    </row>
    <row r="502" spans="1:1">
      <c r="A502" s="137"/>
    </row>
    <row r="503" spans="1:1" ht="12.5">
      <c r="A503" s="146"/>
    </row>
    <row r="504" spans="1:1" ht="12.5">
      <c r="A504" s="151"/>
    </row>
    <row r="505" spans="1:1" ht="12.5">
      <c r="A505" s="151"/>
    </row>
    <row r="506" spans="1:1">
      <c r="A506" s="137">
        <f t="shared" ref="A506:A507" si="1">A508+A542+A560</f>
        <v>0</v>
      </c>
    </row>
    <row r="507" spans="1:1" ht="12.5">
      <c r="A507" s="127">
        <f t="shared" si="1"/>
        <v>0</v>
      </c>
    </row>
    <row r="508" spans="1:1" ht="12.5">
      <c r="A508" s="244">
        <f>A511+A517+A529+A534+A539</f>
        <v>0</v>
      </c>
    </row>
    <row r="509" spans="1:1" ht="12.5">
      <c r="A509" s="134">
        <f>A512+A530+A535+A525</f>
        <v>0</v>
      </c>
    </row>
    <row r="510" spans="1:1">
      <c r="A510" s="137"/>
    </row>
    <row r="511" spans="1:1" ht="12.5">
      <c r="A511" s="146"/>
    </row>
    <row r="512" spans="1:1" ht="12.5">
      <c r="A512" s="127"/>
    </row>
    <row r="513" spans="1:1" ht="12.5">
      <c r="A513" s="133"/>
    </row>
    <row r="514" spans="1:1" ht="12.5">
      <c r="A514" s="146"/>
    </row>
    <row r="515" spans="1:1" ht="12.5">
      <c r="A515" s="151"/>
    </row>
    <row r="516" spans="1:1">
      <c r="A516" s="137"/>
    </row>
    <row r="517" spans="1:1" ht="12.5">
      <c r="A517" s="146">
        <f>A518+A519+A520+A521+A522+A523+A524</f>
        <v>0</v>
      </c>
    </row>
    <row r="518" spans="1:1" ht="12.5">
      <c r="A518" s="154"/>
    </row>
    <row r="519" spans="1:1" ht="12.5">
      <c r="A519" s="154"/>
    </row>
    <row r="520" spans="1:1" ht="12.5">
      <c r="A520" s="154"/>
    </row>
    <row r="521" spans="1:1" ht="12.5">
      <c r="A521" s="154"/>
    </row>
    <row r="522" spans="1:1" ht="12.5">
      <c r="A522" s="154"/>
    </row>
    <row r="523" spans="1:1" ht="12.5">
      <c r="A523" s="135"/>
    </row>
    <row r="524" spans="1:1" ht="12.5">
      <c r="A524" s="135"/>
    </row>
    <row r="525" spans="1:1" ht="12.5">
      <c r="A525" s="127"/>
    </row>
    <row r="526" spans="1:1" ht="12.5">
      <c r="A526" s="146"/>
    </row>
    <row r="527" spans="1:1" ht="12.5">
      <c r="A527" s="146"/>
    </row>
    <row r="528" spans="1:1">
      <c r="A528" s="137"/>
    </row>
    <row r="529" spans="1:1" ht="12.5">
      <c r="A529" s="146"/>
    </row>
    <row r="530" spans="1:1" ht="12.5">
      <c r="A530" s="127"/>
    </row>
    <row r="531" spans="1:1" ht="12.5">
      <c r="A531" s="146"/>
    </row>
    <row r="532" spans="1:1" ht="12.5">
      <c r="A532" s="151"/>
    </row>
    <row r="533" spans="1:1">
      <c r="A533" s="137"/>
    </row>
    <row r="534" spans="1:1" ht="12.5">
      <c r="A534" s="146"/>
    </row>
    <row r="535" spans="1:1" ht="12.5">
      <c r="A535" s="127"/>
    </row>
    <row r="536" spans="1:1" ht="12.5">
      <c r="A536" s="127"/>
    </row>
    <row r="537" spans="1:1" ht="12.5">
      <c r="A537" s="146"/>
    </row>
    <row r="538" spans="1:1">
      <c r="A538" s="137"/>
    </row>
    <row r="539" spans="1:1" ht="12.5">
      <c r="A539" s="146"/>
    </row>
    <row r="540" spans="1:1" ht="12.5">
      <c r="A540" s="127"/>
    </row>
    <row r="541" spans="1:1" ht="12.5">
      <c r="A541" s="127"/>
    </row>
    <row r="542" spans="1:1" ht="12.5">
      <c r="A542" s="244">
        <f>A545+A551+A557</f>
        <v>0</v>
      </c>
    </row>
    <row r="543" spans="1:1" ht="12.5">
      <c r="A543" s="134">
        <f>A546+A552</f>
        <v>0</v>
      </c>
    </row>
    <row r="544" spans="1:1">
      <c r="A544" s="137"/>
    </row>
    <row r="545" spans="1:1" ht="12.5">
      <c r="A545" s="146"/>
    </row>
    <row r="546" spans="1:1" ht="12.5">
      <c r="A546" s="127"/>
    </row>
    <row r="547" spans="1:1" ht="12.5">
      <c r="A547" s="133"/>
    </row>
    <row r="548" spans="1:1" ht="12.5">
      <c r="A548" s="146"/>
    </row>
    <row r="549" spans="1:1" ht="12.5">
      <c r="A549" s="146"/>
    </row>
    <row r="550" spans="1:1">
      <c r="A550" s="137"/>
    </row>
    <row r="551" spans="1:1" ht="12.5">
      <c r="A551" s="155"/>
    </row>
    <row r="552" spans="1:1" ht="12.5">
      <c r="A552" s="127"/>
    </row>
    <row r="553" spans="1:1" ht="12.5">
      <c r="A553" s="133"/>
    </row>
    <row r="554" spans="1:1" ht="12.5">
      <c r="A554" s="146"/>
    </row>
    <row r="555" spans="1:1" ht="12.5">
      <c r="A555" s="151"/>
    </row>
    <row r="556" spans="1:1">
      <c r="A556" s="137"/>
    </row>
    <row r="557" spans="1:1" ht="12.5">
      <c r="A557" s="155"/>
    </row>
    <row r="558" spans="1:1" ht="12.5">
      <c r="A558" s="151"/>
    </row>
    <row r="559" spans="1:1" ht="12.5">
      <c r="A559" s="146"/>
    </row>
    <row r="560" spans="1:1" ht="12.5">
      <c r="A560" s="244">
        <f>A563+A568+A572+A576</f>
        <v>0</v>
      </c>
    </row>
    <row r="561" spans="1:1" ht="12.5">
      <c r="A561" s="134">
        <f>A564++A577</f>
        <v>0</v>
      </c>
    </row>
    <row r="562" spans="1:1">
      <c r="A562" s="137"/>
    </row>
    <row r="563" spans="1:1" ht="12.5">
      <c r="A563" s="146"/>
    </row>
    <row r="564" spans="1:1" ht="12.5">
      <c r="A564" s="127"/>
    </row>
    <row r="565" spans="1:1">
      <c r="A565" s="137"/>
    </row>
    <row r="566" spans="1:1" ht="12.5">
      <c r="A566" s="107"/>
    </row>
    <row r="567" spans="1:1">
      <c r="A567" s="137"/>
    </row>
    <row r="568" spans="1:1" ht="12.5">
      <c r="A568" s="146"/>
    </row>
    <row r="569" spans="1:1" ht="12.5">
      <c r="A569" s="151"/>
    </row>
    <row r="570" spans="1:1" ht="12.5">
      <c r="A570" s="257"/>
    </row>
    <row r="571" spans="1:1">
      <c r="A571" s="137"/>
    </row>
    <row r="572" spans="1:1" ht="12.5">
      <c r="A572" s="146"/>
    </row>
    <row r="573" spans="1:1" ht="12.5">
      <c r="A573" s="151"/>
    </row>
    <row r="574" spans="1:1" ht="12.5">
      <c r="A574" s="151"/>
    </row>
    <row r="575" spans="1:1">
      <c r="A575" s="137"/>
    </row>
    <row r="576" spans="1:1" ht="12.5">
      <c r="A576" s="146"/>
    </row>
    <row r="577" spans="1:1" ht="12.5">
      <c r="A577" s="127"/>
    </row>
    <row r="578" spans="1:1" ht="12.5">
      <c r="A578" s="151"/>
    </row>
    <row r="579" spans="1:1" ht="12.5">
      <c r="A579" s="151"/>
    </row>
    <row r="580" spans="1:1">
      <c r="A580" s="143">
        <f>A583+A587+A591+A595+A599+A605+A609+A613</f>
        <v>0</v>
      </c>
    </row>
    <row r="581" spans="1:1" ht="12.5">
      <c r="A581" s="127">
        <f>A614</f>
        <v>0</v>
      </c>
    </row>
    <row r="582" spans="1:1">
      <c r="A582" s="137"/>
    </row>
    <row r="583" spans="1:1" ht="12.5">
      <c r="A583" s="146"/>
    </row>
    <row r="584" spans="1:1" ht="12.5">
      <c r="A584" s="146"/>
    </row>
    <row r="585" spans="1:1" ht="12.5">
      <c r="A585" s="156"/>
    </row>
    <row r="586" spans="1:1">
      <c r="A586" s="137"/>
    </row>
    <row r="587" spans="1:1" ht="12.5">
      <c r="A587" s="146"/>
    </row>
    <row r="588" spans="1:1" ht="12.5">
      <c r="A588" s="146"/>
    </row>
    <row r="589" spans="1:1" ht="12.5">
      <c r="A589" s="156"/>
    </row>
    <row r="590" spans="1:1">
      <c r="A590" s="137"/>
    </row>
    <row r="591" spans="1:1" ht="12.5">
      <c r="A591" s="146"/>
    </row>
    <row r="592" spans="1:1" ht="12.5">
      <c r="A592" s="146"/>
    </row>
    <row r="593" spans="1:1" ht="12.5">
      <c r="A593" s="107"/>
    </row>
    <row r="594" spans="1:1">
      <c r="A594" s="137"/>
    </row>
    <row r="595" spans="1:1" ht="12.5">
      <c r="A595" s="146"/>
    </row>
    <row r="596" spans="1:1" ht="12.5">
      <c r="A596" s="146"/>
    </row>
    <row r="597" spans="1:1" ht="12.5">
      <c r="A597" s="107"/>
    </row>
    <row r="598" spans="1:1">
      <c r="A598" s="137"/>
    </row>
    <row r="599" spans="1:1" ht="12.5">
      <c r="A599" s="146">
        <f>A601+A600</f>
        <v>0</v>
      </c>
    </row>
    <row r="600" spans="1:1" ht="12.5">
      <c r="A600" s="106"/>
    </row>
    <row r="601" spans="1:1" ht="12.5">
      <c r="A601" s="106"/>
    </row>
    <row r="602" spans="1:1" ht="12.5">
      <c r="A602" s="106"/>
    </row>
    <row r="603" spans="1:1" ht="12.5">
      <c r="A603" s="147"/>
    </row>
    <row r="604" spans="1:1">
      <c r="A604" s="137"/>
    </row>
    <row r="605" spans="1:1" ht="12.5">
      <c r="A605" s="146"/>
    </row>
    <row r="606" spans="1:1" ht="12.5">
      <c r="A606" s="146"/>
    </row>
    <row r="607" spans="1:1" ht="12.5">
      <c r="A607" s="156"/>
    </row>
    <row r="608" spans="1:1">
      <c r="A608" s="137"/>
    </row>
    <row r="609" spans="1:1" ht="12.5">
      <c r="A609" s="146"/>
    </row>
    <row r="610" spans="1:1" ht="12.5">
      <c r="A610" s="146"/>
    </row>
    <row r="611" spans="1:1" ht="12.5">
      <c r="A611" s="157"/>
    </row>
    <row r="612" spans="1:1">
      <c r="A612" s="137"/>
    </row>
    <row r="613" spans="1:1" ht="12.5">
      <c r="A613" s="146"/>
    </row>
    <row r="614" spans="1:1" ht="12.5">
      <c r="A614" s="127"/>
    </row>
    <row r="615" spans="1:1" ht="12.5">
      <c r="A615" s="133"/>
    </row>
    <row r="616" spans="1:1" ht="12.5">
      <c r="A616" s="146"/>
    </row>
    <row r="617" spans="1:1" ht="12.5">
      <c r="A617" s="157"/>
    </row>
    <row r="618" spans="1:1">
      <c r="A618" s="137">
        <f>A620+A698</f>
        <v>0</v>
      </c>
    </row>
    <row r="619" spans="1:1" ht="12.5">
      <c r="A619" s="134"/>
    </row>
    <row r="620" spans="1:1">
      <c r="A620" s="30">
        <f>A622+A625+A631+A635+A656+A667+A675+A680+A684+A665+A627+A672+A689+A629</f>
        <v>0</v>
      </c>
    </row>
    <row r="621" spans="1:1" ht="12.5">
      <c r="A621" s="134"/>
    </row>
    <row r="622" spans="1:1" ht="12.5">
      <c r="A622" s="126"/>
    </row>
    <row r="623" spans="1:1" ht="12.5">
      <c r="A623" s="127"/>
    </row>
    <row r="624" spans="1:1" ht="12.5">
      <c r="A624" s="154"/>
    </row>
    <row r="625" spans="1:1" ht="12.5">
      <c r="A625" s="126"/>
    </row>
    <row r="626" spans="1:1" ht="12.5">
      <c r="A626" s="126"/>
    </row>
    <row r="627" spans="1:1" ht="12.5">
      <c r="A627" s="126"/>
    </row>
    <row r="628" spans="1:1" ht="12.5">
      <c r="A628" s="126"/>
    </row>
    <row r="629" spans="1:1" ht="12.5">
      <c r="A629" s="126"/>
    </row>
    <row r="630" spans="1:1" ht="12.5">
      <c r="A630" s="107"/>
    </row>
    <row r="631" spans="1:1" ht="12.5">
      <c r="A631" s="126"/>
    </row>
    <row r="632" spans="1:1" ht="12.5">
      <c r="A632" s="127"/>
    </row>
    <row r="633" spans="1:1" ht="12.5">
      <c r="A633" s="133"/>
    </row>
    <row r="634" spans="1:1" ht="12.5">
      <c r="A634" s="127"/>
    </row>
    <row r="635" spans="1:1" ht="12.5">
      <c r="A635" s="126">
        <f>A637+A646+A651</f>
        <v>0</v>
      </c>
    </row>
    <row r="636" spans="1:1" ht="12.5">
      <c r="A636" s="126"/>
    </row>
    <row r="637" spans="1:1" ht="12.5">
      <c r="A637" s="126">
        <f>A638+A639+A640+A641+A642+A643+A644</f>
        <v>0</v>
      </c>
    </row>
    <row r="638" spans="1:1" ht="12.5">
      <c r="A638" s="135"/>
    </row>
    <row r="639" spans="1:1" ht="12.5">
      <c r="A639" s="135"/>
    </row>
    <row r="640" spans="1:1" ht="12.5">
      <c r="A640" s="106"/>
    </row>
    <row r="641" spans="1:1" ht="12.5">
      <c r="A641" s="106"/>
    </row>
    <row r="642" spans="1:1" ht="12.5">
      <c r="A642" s="135"/>
    </row>
    <row r="643" spans="1:1" ht="12.5">
      <c r="A643" s="135"/>
    </row>
    <row r="644" spans="1:1" ht="12.5">
      <c r="A644" s="135"/>
    </row>
    <row r="645" spans="1:1">
      <c r="A645" s="4"/>
    </row>
    <row r="646" spans="1:1" ht="12.5">
      <c r="A646" s="126">
        <f>A647</f>
        <v>0</v>
      </c>
    </row>
    <row r="647" spans="1:1" ht="12.5">
      <c r="A647" s="135">
        <f>A648+A649</f>
        <v>0</v>
      </c>
    </row>
    <row r="648" spans="1:1" ht="12.5">
      <c r="A648" s="135"/>
    </row>
    <row r="649" spans="1:1" ht="12.5">
      <c r="A649" s="135"/>
    </row>
    <row r="650" spans="1:1" ht="12.5">
      <c r="A650" s="135"/>
    </row>
    <row r="651" spans="1:1" ht="12.5">
      <c r="A651" s="126">
        <f>A652+A653+A654</f>
        <v>0</v>
      </c>
    </row>
    <row r="652" spans="1:1" ht="12.5">
      <c r="A652" s="135"/>
    </row>
    <row r="653" spans="1:1" ht="12.5">
      <c r="A653" s="135"/>
    </row>
    <row r="654" spans="1:1" ht="12.5">
      <c r="A654" s="135"/>
    </row>
    <row r="655" spans="1:1" ht="12.5">
      <c r="A655" s="135"/>
    </row>
    <row r="656" spans="1:1" ht="12.5">
      <c r="A656" s="126">
        <f>A657+A660+A661+A659+A658</f>
        <v>0</v>
      </c>
    </row>
    <row r="657" spans="1:1" ht="12.5">
      <c r="A657" s="144"/>
    </row>
    <row r="658" spans="1:1" ht="12.5">
      <c r="A658" s="144"/>
    </row>
    <row r="659" spans="1:1" ht="12.5">
      <c r="A659" s="144"/>
    </row>
    <row r="660" spans="1:1" ht="12.5">
      <c r="A660" s="144"/>
    </row>
    <row r="661" spans="1:1" ht="12.5">
      <c r="A661" s="159"/>
    </row>
    <row r="662" spans="1:1" ht="12.5">
      <c r="A662" s="159"/>
    </row>
    <row r="663" spans="1:1" ht="12.5">
      <c r="A663" s="159"/>
    </row>
    <row r="664" spans="1:1" ht="12.5">
      <c r="A664" s="159"/>
    </row>
    <row r="665" spans="1:1" ht="12.5">
      <c r="A665" s="136"/>
    </row>
    <row r="666" spans="1:1" ht="12.5">
      <c r="A666" s="159"/>
    </row>
    <row r="667" spans="1:1" ht="12.5">
      <c r="A667" s="136"/>
    </row>
    <row r="668" spans="1:1" ht="12.5">
      <c r="A668" s="136"/>
    </row>
    <row r="669" spans="1:1" ht="12.5">
      <c r="A669" s="129"/>
    </row>
    <row r="670" spans="1:1" ht="12.5">
      <c r="A670" s="133"/>
    </row>
    <row r="671" spans="1:1" ht="12.5">
      <c r="A671" s="127"/>
    </row>
    <row r="672" spans="1:1" ht="12.5">
      <c r="A672" s="126"/>
    </row>
    <row r="673" spans="1:1" ht="12.5">
      <c r="A673" s="127"/>
    </row>
    <row r="674" spans="1:1" ht="12.5">
      <c r="A674" s="127"/>
    </row>
    <row r="675" spans="1:1" ht="12.5">
      <c r="A675" s="259"/>
    </row>
    <row r="676" spans="1:1" ht="12.5">
      <c r="A676" s="127"/>
    </row>
    <row r="677" spans="1:1" ht="12.5">
      <c r="A677" s="127"/>
    </row>
    <row r="678" spans="1:1" ht="12.5">
      <c r="A678" s="133"/>
    </row>
    <row r="679" spans="1:1" ht="12.5">
      <c r="A679" s="133"/>
    </row>
    <row r="680" spans="1:1" ht="12.5">
      <c r="A680" s="259"/>
    </row>
    <row r="681" spans="1:1" ht="12.5">
      <c r="A681" s="127"/>
    </row>
    <row r="682" spans="1:1" ht="12.5">
      <c r="A682" s="133"/>
    </row>
    <row r="683" spans="1:1" ht="12.5">
      <c r="A683" s="133"/>
    </row>
    <row r="684" spans="1:1" ht="12.5">
      <c r="A684" s="259"/>
    </row>
    <row r="685" spans="1:1" ht="12.5">
      <c r="A685" s="127"/>
    </row>
    <row r="686" spans="1:1" ht="12.5">
      <c r="A686" s="127"/>
    </row>
    <row r="687" spans="1:1" ht="12.5">
      <c r="A687" s="133"/>
    </row>
    <row r="688" spans="1:1" ht="12.5">
      <c r="A688" s="133"/>
    </row>
    <row r="689" spans="1:1" ht="12.5">
      <c r="A689" s="259"/>
    </row>
    <row r="690" spans="1:1" ht="12.5">
      <c r="A690" s="127"/>
    </row>
    <row r="691" spans="1:1" ht="12.5">
      <c r="A691" s="133"/>
    </row>
    <row r="692" spans="1:1" ht="12.5">
      <c r="A692" s="133"/>
    </row>
    <row r="693" spans="1:1" ht="12.5">
      <c r="A693" s="133"/>
    </row>
    <row r="694" spans="1:1" ht="12.5">
      <c r="A694" s="133"/>
    </row>
    <row r="695" spans="1:1" ht="12.5">
      <c r="A695" s="133"/>
    </row>
    <row r="696" spans="1:1" ht="12.5">
      <c r="A696" s="133"/>
    </row>
    <row r="697" spans="1:1" ht="12.5">
      <c r="A697" s="10"/>
    </row>
    <row r="698" spans="1:1">
      <c r="A698" s="160">
        <f>A700+A703+A709+A711+A713+A715+A719+A721+A723+A725+A717</f>
        <v>0</v>
      </c>
    </row>
    <row r="699" spans="1:1">
      <c r="A699" s="160"/>
    </row>
    <row r="700" spans="1:1" ht="12.5">
      <c r="A700" s="126"/>
    </row>
    <row r="701" spans="1:1" ht="12.5">
      <c r="A701" s="127"/>
    </row>
    <row r="702" spans="1:1">
      <c r="A702" s="160"/>
    </row>
    <row r="703" spans="1:1" ht="12.5">
      <c r="A703" s="126">
        <f>A705+A707</f>
        <v>0</v>
      </c>
    </row>
    <row r="704" spans="1:1" ht="12.5">
      <c r="A704" s="127"/>
    </row>
    <row r="705" spans="1:1" ht="12.5">
      <c r="A705" s="135"/>
    </row>
    <row r="706" spans="1:1" ht="12.5">
      <c r="A706" s="134"/>
    </row>
    <row r="707" spans="1:1" ht="12.5">
      <c r="A707" s="135"/>
    </row>
    <row r="708" spans="1:1" ht="12.5">
      <c r="A708" s="135"/>
    </row>
    <row r="709" spans="1:1" ht="12.5">
      <c r="A709" s="126"/>
    </row>
    <row r="710" spans="1:1" ht="12.5">
      <c r="A710" s="135"/>
    </row>
    <row r="711" spans="1:1" ht="12.5">
      <c r="A711" s="126"/>
    </row>
    <row r="712" spans="1:1" ht="12.5">
      <c r="A712" s="126"/>
    </row>
    <row r="713" spans="1:1" ht="12.5">
      <c r="A713" s="136"/>
    </row>
    <row r="714" spans="1:1" ht="12.5">
      <c r="A714" s="136"/>
    </row>
    <row r="715" spans="1:1" ht="12.5">
      <c r="A715" s="136"/>
    </row>
    <row r="716" spans="1:1" ht="12.5">
      <c r="A716" s="136"/>
    </row>
    <row r="717" spans="1:1" ht="12.5">
      <c r="A717" s="136"/>
    </row>
    <row r="718" spans="1:1" ht="12.5">
      <c r="A718" s="135"/>
    </row>
    <row r="719" spans="1:1" ht="12.5">
      <c r="A719" s="126"/>
    </row>
    <row r="720" spans="1:1" ht="12.5">
      <c r="A720" s="126"/>
    </row>
    <row r="721" spans="1:1" ht="12.5">
      <c r="A721" s="126"/>
    </row>
    <row r="722" spans="1:1" ht="12.5">
      <c r="A722" s="126"/>
    </row>
    <row r="723" spans="1:1" ht="12.5">
      <c r="A723" s="126"/>
    </row>
    <row r="724" spans="1:1" ht="12.5">
      <c r="A724" s="126"/>
    </row>
    <row r="725" spans="1:1" ht="12.5">
      <c r="A725" s="126"/>
    </row>
    <row r="726" spans="1:1" ht="12.5">
      <c r="A726" s="127"/>
    </row>
    <row r="727" spans="1:1" ht="12.5">
      <c r="A727" s="127"/>
    </row>
    <row r="728" spans="1:1" ht="12.5">
      <c r="A728" s="127"/>
    </row>
    <row r="729" spans="1:1">
      <c r="A729" s="226"/>
    </row>
    <row r="730" spans="1:1" ht="12.5">
      <c r="A730" s="161"/>
    </row>
    <row r="731" spans="1:1" ht="15.5">
      <c r="A731" s="162"/>
    </row>
    <row r="732" spans="1:1">
      <c r="A732" s="163"/>
    </row>
    <row r="733" spans="1:1">
      <c r="A733" s="163">
        <f>SUM(A739,A745,A751)</f>
        <v>0</v>
      </c>
    </row>
    <row r="734" spans="1:1">
      <c r="A734" s="164"/>
    </row>
    <row r="735" spans="1:1">
      <c r="A735" s="165">
        <f>SUM(A736:A737)</f>
        <v>0</v>
      </c>
    </row>
    <row r="736" spans="1:1">
      <c r="A736" s="164"/>
    </row>
    <row r="737" spans="1:1">
      <c r="A737" s="164">
        <f>A733-A736</f>
        <v>0</v>
      </c>
    </row>
    <row r="738" spans="1:1">
      <c r="A738" s="249">
        <f>A754+A778</f>
        <v>0</v>
      </c>
    </row>
    <row r="739" spans="1:1" ht="14">
      <c r="A739" s="189">
        <f>SUM(A740)</f>
        <v>0</v>
      </c>
    </row>
    <row r="740" spans="1:1">
      <c r="A740" s="190">
        <f>SUM(A742)</f>
        <v>0</v>
      </c>
    </row>
    <row r="741" spans="1:1">
      <c r="A741" s="190"/>
    </row>
    <row r="742" spans="1:1" ht="12.5">
      <c r="A742" s="146"/>
    </row>
    <row r="743" spans="1:1" ht="12.5">
      <c r="A743" s="191"/>
    </row>
    <row r="744" spans="1:1" ht="12.5">
      <c r="A744" s="149"/>
    </row>
    <row r="745" spans="1:1" ht="14">
      <c r="A745" s="142">
        <f>SUM(A746)</f>
        <v>0</v>
      </c>
    </row>
    <row r="746" spans="1:1">
      <c r="A746" s="143">
        <f>SUM(A748)</f>
        <v>0</v>
      </c>
    </row>
    <row r="747" spans="1:1">
      <c r="A747" s="190"/>
    </row>
    <row r="748" spans="1:1" ht="12.5">
      <c r="A748" s="146"/>
    </row>
    <row r="749" spans="1:1" ht="12.5">
      <c r="A749" s="139"/>
    </row>
    <row r="750" spans="1:1">
      <c r="A750" s="192"/>
    </row>
    <row r="751" spans="1:1">
      <c r="A751" s="163">
        <f>SUM(A753,A758,A768,A777,A783,A781,A756)</f>
        <v>0</v>
      </c>
    </row>
    <row r="752" spans="1:1">
      <c r="A752" s="163"/>
    </row>
    <row r="753" spans="1:1" ht="12.5">
      <c r="A753" s="132"/>
    </row>
    <row r="754" spans="1:1" ht="12.5">
      <c r="A754" s="133"/>
    </row>
    <row r="755" spans="1:1" ht="12.5">
      <c r="A755" s="133"/>
    </row>
    <row r="756" spans="1:1" ht="12.5">
      <c r="A756" s="132"/>
    </row>
    <row r="757" spans="1:1">
      <c r="A757" s="163"/>
    </row>
    <row r="758" spans="1:1" ht="12.5">
      <c r="A758" s="136">
        <f>SUM(A759:A766)</f>
        <v>0</v>
      </c>
    </row>
    <row r="759" spans="1:1" ht="12.5">
      <c r="A759" s="144"/>
    </row>
    <row r="760" spans="1:1" ht="12.5">
      <c r="A760" s="144"/>
    </row>
    <row r="761" spans="1:1" ht="12.5">
      <c r="A761" s="144"/>
    </row>
    <row r="762" spans="1:1" ht="12.5">
      <c r="A762" s="144"/>
    </row>
    <row r="763" spans="1:1" ht="12.5">
      <c r="A763" s="144"/>
    </row>
    <row r="764" spans="1:1" ht="12.5">
      <c r="A764" s="144"/>
    </row>
    <row r="765" spans="1:1" ht="12.5">
      <c r="A765" s="193"/>
    </row>
    <row r="766" spans="1:1" ht="12.5">
      <c r="A766" s="144"/>
    </row>
    <row r="767" spans="1:1">
      <c r="A767" s="166"/>
    </row>
    <row r="768" spans="1:1" ht="12.5">
      <c r="A768" s="136">
        <f>SUM(A769:A773)</f>
        <v>0</v>
      </c>
    </row>
    <row r="769" spans="1:1" ht="12.5">
      <c r="A769" s="135"/>
    </row>
    <row r="770" spans="1:1" ht="12.5">
      <c r="A770" s="135"/>
    </row>
    <row r="771" spans="1:1" ht="12.5">
      <c r="A771" s="144"/>
    </row>
    <row r="772" spans="1:1" ht="12.5">
      <c r="A772" s="144"/>
    </row>
    <row r="773" spans="1:1" ht="12.5">
      <c r="A773" s="144"/>
    </row>
    <row r="774" spans="1:1">
      <c r="A774" s="166"/>
    </row>
    <row r="775" spans="1:1" ht="12.5">
      <c r="A775" s="144"/>
    </row>
    <row r="776" spans="1:1">
      <c r="A776" s="166"/>
    </row>
    <row r="777" spans="1:1" ht="12.5">
      <c r="A777" s="126"/>
    </row>
    <row r="778" spans="1:1" ht="12.5">
      <c r="A778" s="127"/>
    </row>
    <row r="779" spans="1:1" ht="12.5">
      <c r="A779" s="127"/>
    </row>
    <row r="780" spans="1:1" ht="12.5">
      <c r="A780" s="127"/>
    </row>
    <row r="781" spans="1:1" ht="12.5">
      <c r="A781" s="128"/>
    </row>
    <row r="782" spans="1:1">
      <c r="A782" s="166"/>
    </row>
    <row r="783" spans="1:1" ht="12.5">
      <c r="A783" s="132"/>
    </row>
    <row r="784" spans="1:1">
      <c r="A784" s="225"/>
    </row>
    <row r="785" spans="1:1">
      <c r="A785" s="225"/>
    </row>
    <row r="786" spans="1:1" ht="15.5">
      <c r="A786" s="130"/>
    </row>
    <row r="787" spans="1:1" ht="12.5">
      <c r="A787" s="107"/>
    </row>
    <row r="788" spans="1:1">
      <c r="A788" s="123">
        <f>A795+A845+A865+A853</f>
        <v>0</v>
      </c>
    </row>
    <row r="789" spans="1:1">
      <c r="A789" s="124"/>
    </row>
    <row r="790" spans="1:1">
      <c r="A790" s="125">
        <f>A791+A792+A793</f>
        <v>0</v>
      </c>
    </row>
    <row r="791" spans="1:1">
      <c r="A791" s="124"/>
    </row>
    <row r="792" spans="1:1">
      <c r="A792" s="124"/>
    </row>
    <row r="793" spans="1:1">
      <c r="A793" s="124">
        <f>A788-A791-A792</f>
        <v>0</v>
      </c>
    </row>
    <row r="794" spans="1:1" ht="12.5">
      <c r="A794" s="278">
        <f>A806+A839+A847+A868+A905+A855+A881+A910</f>
        <v>0</v>
      </c>
    </row>
    <row r="795" spans="1:1" ht="14">
      <c r="A795" s="141">
        <f>A796+A805+A838</f>
        <v>0</v>
      </c>
    </row>
    <row r="796" spans="1:1">
      <c r="A796" s="123">
        <f>A798+A802</f>
        <v>0</v>
      </c>
    </row>
    <row r="797" spans="1:1">
      <c r="A797" s="137"/>
    </row>
    <row r="798" spans="1:1" ht="12.5">
      <c r="A798" s="146"/>
    </row>
    <row r="799" spans="1:1" ht="12.5">
      <c r="A799" s="127"/>
    </row>
    <row r="800" spans="1:1" ht="12.5">
      <c r="A800" s="127"/>
    </row>
    <row r="801" spans="1:1">
      <c r="A801" s="137"/>
    </row>
    <row r="802" spans="1:1" ht="12.5">
      <c r="A802" s="146"/>
    </row>
    <row r="803" spans="1:1" ht="12.5">
      <c r="A803" s="146"/>
    </row>
    <row r="804" spans="1:1" ht="12.5">
      <c r="A804" s="127"/>
    </row>
    <row r="805" spans="1:1">
      <c r="A805" s="123">
        <f>A808+A813+A817+A825+A830+A835</f>
        <v>0</v>
      </c>
    </row>
    <row r="806" spans="1:1" ht="12.5">
      <c r="A806" s="127">
        <f>A826+A831+A818</f>
        <v>0</v>
      </c>
    </row>
    <row r="807" spans="1:1">
      <c r="A807" s="137"/>
    </row>
    <row r="808" spans="1:1" ht="12.5">
      <c r="A808" s="146"/>
    </row>
    <row r="809" spans="1:1" ht="12.5">
      <c r="A809" s="146"/>
    </row>
    <row r="810" spans="1:1" ht="12.5">
      <c r="A810" s="127"/>
    </row>
    <row r="811" spans="1:1" ht="12.5">
      <c r="A811" s="133"/>
    </row>
    <row r="812" spans="1:1">
      <c r="A812" s="137"/>
    </row>
    <row r="813" spans="1:1" ht="12.5">
      <c r="A813" s="146"/>
    </row>
    <row r="814" spans="1:1" ht="12.5">
      <c r="A814" s="127"/>
    </row>
    <row r="815" spans="1:1" ht="12.5">
      <c r="A815" s="127"/>
    </row>
    <row r="816" spans="1:1">
      <c r="A816" s="137"/>
    </row>
    <row r="817" spans="1:1" ht="12.5">
      <c r="A817" s="146"/>
    </row>
    <row r="818" spans="1:1" ht="12.5">
      <c r="A818" s="127"/>
    </row>
    <row r="819" spans="1:1" ht="12.5">
      <c r="A819" s="135"/>
    </row>
    <row r="820" spans="1:1" ht="12.5">
      <c r="A820" s="135"/>
    </row>
    <row r="821" spans="1:1" ht="12.5">
      <c r="A821" s="135"/>
    </row>
    <row r="822" spans="1:1" ht="12.5">
      <c r="A822" s="127"/>
    </row>
    <row r="823" spans="1:1" ht="12.5">
      <c r="A823" s="127"/>
    </row>
    <row r="824" spans="1:1">
      <c r="A824" s="137"/>
    </row>
    <row r="825" spans="1:1" ht="12.5">
      <c r="A825" s="146"/>
    </row>
    <row r="826" spans="1:1" ht="12.5">
      <c r="A826" s="127"/>
    </row>
    <row r="827" spans="1:1" ht="12.5">
      <c r="A827" s="135"/>
    </row>
    <row r="828" spans="1:1" ht="12.5">
      <c r="A828" s="127"/>
    </row>
    <row r="829" spans="1:1">
      <c r="A829" s="137"/>
    </row>
    <row r="830" spans="1:1" ht="12.5">
      <c r="A830" s="146"/>
    </row>
    <row r="831" spans="1:1" ht="12.5">
      <c r="A831" s="127"/>
    </row>
    <row r="832" spans="1:1" ht="12.5">
      <c r="A832" s="127"/>
    </row>
    <row r="833" spans="1:1" ht="12.5">
      <c r="A833" s="127"/>
    </row>
    <row r="834" spans="1:1">
      <c r="A834" s="137"/>
    </row>
    <row r="835" spans="1:1" ht="12.5">
      <c r="A835" s="146"/>
    </row>
    <row r="836" spans="1:1" ht="12.5">
      <c r="A836" s="127"/>
    </row>
    <row r="837" spans="1:1" ht="12.5">
      <c r="A837" s="138"/>
    </row>
    <row r="838" spans="1:1">
      <c r="A838" s="123">
        <f t="shared" ref="A838:A839" si="2">A841</f>
        <v>0</v>
      </c>
    </row>
    <row r="839" spans="1:1" ht="12.5">
      <c r="A839" s="127">
        <f t="shared" si="2"/>
        <v>0</v>
      </c>
    </row>
    <row r="840" spans="1:1">
      <c r="A840" s="137"/>
    </row>
    <row r="841" spans="1:1" ht="12.5">
      <c r="A841" s="146"/>
    </row>
    <row r="842" spans="1:1" ht="12.5">
      <c r="A842" s="127"/>
    </row>
    <row r="843" spans="1:1" ht="12.5">
      <c r="A843" s="127"/>
    </row>
    <row r="844" spans="1:1" ht="12.5">
      <c r="A844" s="147"/>
    </row>
    <row r="845" spans="1:1" ht="14">
      <c r="A845" s="141">
        <f>A846</f>
        <v>0</v>
      </c>
    </row>
    <row r="846" spans="1:1">
      <c r="A846" s="123">
        <f t="shared" ref="A846:A847" si="3">A849</f>
        <v>0</v>
      </c>
    </row>
    <row r="847" spans="1:1" ht="12.5">
      <c r="A847" s="127">
        <f t="shared" si="3"/>
        <v>0</v>
      </c>
    </row>
    <row r="848" spans="1:1">
      <c r="A848" s="137"/>
    </row>
    <row r="849" spans="1:1" ht="12.5">
      <c r="A849" s="146"/>
    </row>
    <row r="850" spans="1:1" ht="12.5">
      <c r="A850" s="127"/>
    </row>
    <row r="851" spans="1:1" ht="12.5">
      <c r="A851" s="127"/>
    </row>
    <row r="852" spans="1:1" ht="12.5">
      <c r="A852" s="127"/>
    </row>
    <row r="853" spans="1:1" ht="14">
      <c r="A853" s="198">
        <f>A854</f>
        <v>0</v>
      </c>
    </row>
    <row r="854" spans="1:1">
      <c r="A854" s="137">
        <f>A857+A862</f>
        <v>0</v>
      </c>
    </row>
    <row r="855" spans="1:1" ht="12.5">
      <c r="A855" s="127">
        <f>A858</f>
        <v>0</v>
      </c>
    </row>
    <row r="856" spans="1:1">
      <c r="A856" s="137"/>
    </row>
    <row r="857" spans="1:1" ht="12.5">
      <c r="A857" s="146"/>
    </row>
    <row r="858" spans="1:1" ht="12.5">
      <c r="A858" s="127"/>
    </row>
    <row r="859" spans="1:1" ht="12.5">
      <c r="A859" s="134"/>
    </row>
    <row r="860" spans="1:1" ht="12.5">
      <c r="A860" s="168"/>
    </row>
    <row r="861" spans="1:1">
      <c r="A861" s="137"/>
    </row>
    <row r="862" spans="1:1" ht="12.5">
      <c r="A862" s="146"/>
    </row>
    <row r="863" spans="1:1" ht="12.5">
      <c r="A863" s="127"/>
    </row>
    <row r="864" spans="1:1" ht="12.5">
      <c r="A864" s="127"/>
    </row>
    <row r="865" spans="1:1">
      <c r="A865" s="123">
        <f>A867+A870+A878+A876+A894+A896+A891+A898+A893+A897+A904+A892+A888+A895+A880+A883+A885+A909</f>
        <v>0</v>
      </c>
    </row>
    <row r="866" spans="1:1" ht="12.5">
      <c r="A866" s="138"/>
    </row>
    <row r="867" spans="1:1" ht="12.5">
      <c r="A867" s="126"/>
    </row>
    <row r="868" spans="1:1" ht="12.5">
      <c r="A868" s="127"/>
    </row>
    <row r="869" spans="1:1" ht="12.5">
      <c r="A869" s="127"/>
    </row>
    <row r="870" spans="1:1" ht="12.5">
      <c r="A870" s="128">
        <f>A871+A872+A873+A874</f>
        <v>0</v>
      </c>
    </row>
    <row r="871" spans="1:1" ht="12.5">
      <c r="A871" s="167"/>
    </row>
    <row r="872" spans="1:1" ht="12.5">
      <c r="A872" s="167"/>
    </row>
    <row r="873" spans="1:1" ht="12.5">
      <c r="A873" s="167"/>
    </row>
    <row r="874" spans="1:1" ht="12.5">
      <c r="A874" s="167"/>
    </row>
    <row r="875" spans="1:1" ht="12.5">
      <c r="A875" s="167"/>
    </row>
    <row r="876" spans="1:1" ht="12.5">
      <c r="A876" s="126"/>
    </row>
    <row r="877" spans="1:1" ht="12.5">
      <c r="A877" s="126"/>
    </row>
    <row r="878" spans="1:1" ht="12.5">
      <c r="A878" s="128"/>
    </row>
    <row r="879" spans="1:1" ht="12.5">
      <c r="A879" s="128"/>
    </row>
    <row r="880" spans="1:1" ht="12.5">
      <c r="A880" s="136"/>
    </row>
    <row r="881" spans="1:1" ht="12.5">
      <c r="A881" s="127"/>
    </row>
    <row r="882" spans="1:1" ht="12.5">
      <c r="A882" s="127"/>
    </row>
    <row r="883" spans="1:1" ht="12.5">
      <c r="A883" s="126"/>
    </row>
    <row r="884" spans="1:1">
      <c r="A884" s="123"/>
    </row>
    <row r="885" spans="1:1" ht="12.5">
      <c r="A885" s="128"/>
    </row>
    <row r="886" spans="1:1" ht="12.5">
      <c r="A886" s="128"/>
    </row>
    <row r="887" spans="1:1" ht="12.5">
      <c r="A887" s="128">
        <f>A888+A891+A892+A893+A894+A895+A896+A897+A898</f>
        <v>0</v>
      </c>
    </row>
    <row r="888" spans="1:1" ht="12.5">
      <c r="A888" s="167"/>
    </row>
    <row r="889" spans="1:1" ht="12.5">
      <c r="A889" s="134"/>
    </row>
    <row r="890" spans="1:1" ht="12.5">
      <c r="A890" s="134"/>
    </row>
    <row r="891" spans="1:1" ht="12.5">
      <c r="A891" s="167"/>
    </row>
    <row r="892" spans="1:1" ht="12.5">
      <c r="A892" s="167"/>
    </row>
    <row r="893" spans="1:1" ht="12.5">
      <c r="A893" s="167"/>
    </row>
    <row r="894" spans="1:1" ht="12.5">
      <c r="A894" s="167"/>
    </row>
    <row r="895" spans="1:1" ht="12.5">
      <c r="A895" s="167"/>
    </row>
    <row r="896" spans="1:1" ht="12.5">
      <c r="A896" s="167"/>
    </row>
    <row r="897" spans="1:1" ht="12.5">
      <c r="A897" s="167"/>
    </row>
    <row r="898" spans="1:1" ht="12.5">
      <c r="A898" s="167"/>
    </row>
    <row r="899" spans="1:1" ht="12.5">
      <c r="A899" s="167"/>
    </row>
    <row r="900" spans="1:1" ht="12.5">
      <c r="A900" s="167"/>
    </row>
    <row r="901" spans="1:1" ht="12.5">
      <c r="A901" s="167"/>
    </row>
    <row r="902" spans="1:1" ht="12.5">
      <c r="A902" s="167"/>
    </row>
    <row r="903" spans="1:1" ht="12.5">
      <c r="A903" s="128"/>
    </row>
    <row r="904" spans="1:1" ht="12.5">
      <c r="A904" s="132"/>
    </row>
    <row r="905" spans="1:1" ht="12.5">
      <c r="A905" s="127"/>
    </row>
    <row r="906" spans="1:1" ht="12.5">
      <c r="A906" s="127"/>
    </row>
    <row r="907" spans="1:1" ht="12.5">
      <c r="A907" s="133"/>
    </row>
    <row r="908" spans="1:1" ht="12.5">
      <c r="A908" s="133"/>
    </row>
    <row r="909" spans="1:1" ht="12.5">
      <c r="A909" s="136"/>
    </row>
    <row r="910" spans="1:1" ht="12.5">
      <c r="A910" s="127"/>
    </row>
    <row r="911" spans="1:1" ht="12.5">
      <c r="A911" s="158"/>
    </row>
    <row r="912" spans="1:1" ht="12.5">
      <c r="A912" s="133"/>
    </row>
    <row r="913" spans="1:1" ht="12.5">
      <c r="A913" s="128"/>
    </row>
    <row r="914" spans="1:1" ht="12.5">
      <c r="A914" s="128"/>
    </row>
    <row r="915" spans="1:1" ht="15.5">
      <c r="A915" s="122"/>
    </row>
    <row r="916" spans="1:1" ht="12.5">
      <c r="A916" s="128"/>
    </row>
    <row r="917" spans="1:1">
      <c r="A917" s="438">
        <f>SUM(A924,A942)</f>
        <v>0</v>
      </c>
    </row>
    <row r="918" spans="1:1">
      <c r="A918" s="435"/>
    </row>
    <row r="919" spans="1:1">
      <c r="A919" s="436">
        <f>SUM(A920:A922)</f>
        <v>0</v>
      </c>
    </row>
    <row r="920" spans="1:1">
      <c r="A920" s="435"/>
    </row>
    <row r="921" spans="1:1">
      <c r="A921" s="435">
        <f>SUM(A967,A972,A977,A982,A987,A992,A997)</f>
        <v>0</v>
      </c>
    </row>
    <row r="922" spans="1:1">
      <c r="A922" s="435">
        <f>A917-A920-A921</f>
        <v>0</v>
      </c>
    </row>
    <row r="923" spans="1:1">
      <c r="A923" s="249">
        <f>A945+A965+A970+A975+A980+A985+A990+A995</f>
        <v>0</v>
      </c>
    </row>
    <row r="924" spans="1:1" ht="14">
      <c r="A924" s="141">
        <f>SUM(A925,A934,A939)</f>
        <v>0</v>
      </c>
    </row>
    <row r="925" spans="1:1">
      <c r="A925" s="137">
        <f>SUM(A927,A931)</f>
        <v>0</v>
      </c>
    </row>
    <row r="926" spans="1:1">
      <c r="A926" s="137"/>
    </row>
    <row r="927" spans="1:1" ht="12.5">
      <c r="A927" s="146"/>
    </row>
    <row r="928" spans="1:1" ht="12.5">
      <c r="A928" s="146"/>
    </row>
    <row r="929" spans="1:1" ht="12.5">
      <c r="A929" s="140"/>
    </row>
    <row r="930" spans="1:1">
      <c r="A930" s="137"/>
    </row>
    <row r="931" spans="1:1" ht="12.5">
      <c r="A931" s="146"/>
    </row>
    <row r="932" spans="1:1" ht="12.5">
      <c r="A932" s="146"/>
    </row>
    <row r="933" spans="1:1" ht="12.5">
      <c r="A933" s="168"/>
    </row>
    <row r="934" spans="1:1">
      <c r="A934" s="137"/>
    </row>
    <row r="935" spans="1:1">
      <c r="A935" s="137"/>
    </row>
    <row r="936" spans="1:1" ht="12.5">
      <c r="A936" s="194"/>
    </row>
    <row r="937" spans="1:1" ht="12.5">
      <c r="A937" s="153"/>
    </row>
    <row r="938" spans="1:1" ht="12.5">
      <c r="A938" s="146"/>
    </row>
    <row r="939" spans="1:1">
      <c r="A939" s="137"/>
    </row>
    <row r="940" spans="1:1" ht="12.5">
      <c r="A940" s="146"/>
    </row>
    <row r="941" spans="1:1" ht="12.5">
      <c r="A941" s="146"/>
    </row>
    <row r="942" spans="1:1">
      <c r="A942" s="123">
        <f>SUM(A944,A947,A955,A959,A964,A969,A974,A979,A984,A989,A994,A999,A1001)</f>
        <v>0</v>
      </c>
    </row>
    <row r="943" spans="1:1">
      <c r="A943" s="123"/>
    </row>
    <row r="944" spans="1:1" ht="12.5">
      <c r="A944" s="128"/>
    </row>
    <row r="945" spans="1:1" ht="12.5">
      <c r="A945" s="127"/>
    </row>
    <row r="946" spans="1:1">
      <c r="A946" s="124"/>
    </row>
    <row r="947" spans="1:1" ht="12.5">
      <c r="A947" s="107">
        <f>SUM(A948:A951)</f>
        <v>0</v>
      </c>
    </row>
    <row r="948" spans="1:1" ht="12.5">
      <c r="A948" s="135"/>
    </row>
    <row r="949" spans="1:1" ht="12.5">
      <c r="A949" s="195"/>
    </row>
    <row r="950" spans="1:1" ht="12.5">
      <c r="A950" s="195"/>
    </row>
    <row r="951" spans="1:1" ht="12.5">
      <c r="A951" s="195"/>
    </row>
    <row r="952" spans="1:1" ht="12.5">
      <c r="A952" s="195"/>
    </row>
    <row r="953" spans="1:1" ht="12.5">
      <c r="A953" s="144"/>
    </row>
    <row r="954" spans="1:1" ht="12.5">
      <c r="A954" s="144"/>
    </row>
    <row r="955" spans="1:1" ht="12.5">
      <c r="A955" s="126">
        <f>SUM(A956:A957)</f>
        <v>0</v>
      </c>
    </row>
    <row r="956" spans="1:1" ht="12.5">
      <c r="A956" s="135"/>
    </row>
    <row r="957" spans="1:1" ht="12.5">
      <c r="A957" s="196"/>
    </row>
    <row r="958" spans="1:1">
      <c r="A958" s="123"/>
    </row>
    <row r="959" spans="1:1" ht="12.5">
      <c r="A959" s="126">
        <f>SUM(A960:A962)</f>
        <v>0</v>
      </c>
    </row>
    <row r="960" spans="1:1" ht="12.5">
      <c r="A960" s="135"/>
    </row>
    <row r="961" spans="1:1" ht="12.5">
      <c r="A961" s="196"/>
    </row>
    <row r="962" spans="1:1" ht="12.5">
      <c r="A962" s="196"/>
    </row>
    <row r="963" spans="1:1" ht="12.5">
      <c r="A963" s="135"/>
    </row>
    <row r="964" spans="1:1" ht="12.5">
      <c r="A964" s="439"/>
    </row>
    <row r="965" spans="1:1" ht="12.5">
      <c r="A965" s="437"/>
    </row>
    <row r="966" spans="1:1" ht="12.5">
      <c r="A966" s="441"/>
    </row>
    <row r="967" spans="1:1" ht="12.5">
      <c r="A967" s="440"/>
    </row>
    <row r="968" spans="1:1" ht="12.5">
      <c r="A968" s="442"/>
    </row>
    <row r="969" spans="1:1" ht="12.5">
      <c r="A969" s="439"/>
    </row>
    <row r="970" spans="1:1" ht="12.5">
      <c r="A970" s="437"/>
    </row>
    <row r="971" spans="1:1" ht="12.5">
      <c r="A971" s="437"/>
    </row>
    <row r="972" spans="1:1" ht="12.5">
      <c r="A972" s="440"/>
    </row>
    <row r="973" spans="1:1" ht="12.5">
      <c r="A973" s="440"/>
    </row>
    <row r="974" spans="1:1" ht="12.5">
      <c r="A974" s="439"/>
    </row>
    <row r="975" spans="1:1" ht="12.5">
      <c r="A975" s="437"/>
    </row>
    <row r="976" spans="1:1" ht="12.5">
      <c r="A976" s="441"/>
    </row>
    <row r="977" spans="1:1" ht="12.5">
      <c r="A977" s="440"/>
    </row>
    <row r="978" spans="1:1" ht="12.5">
      <c r="A978" s="440"/>
    </row>
    <row r="979" spans="1:1" ht="12.5">
      <c r="A979" s="439"/>
    </row>
    <row r="980" spans="1:1" ht="12.5">
      <c r="A980" s="437"/>
    </row>
    <row r="981" spans="1:1" ht="12.5">
      <c r="A981" s="441"/>
    </row>
    <row r="982" spans="1:1" ht="12.5">
      <c r="A982" s="440"/>
    </row>
    <row r="983" spans="1:1" ht="12.5">
      <c r="A983" s="440"/>
    </row>
    <row r="984" spans="1:1" ht="12.5">
      <c r="A984" s="439"/>
    </row>
    <row r="985" spans="1:1" ht="12.5">
      <c r="A985" s="437"/>
    </row>
    <row r="986" spans="1:1" ht="12.5">
      <c r="A986" s="441"/>
    </row>
    <row r="987" spans="1:1" ht="12.5">
      <c r="A987" s="440"/>
    </row>
    <row r="988" spans="1:1" ht="12.5">
      <c r="A988" s="437"/>
    </row>
    <row r="989" spans="1:1" ht="12.5">
      <c r="A989" s="439"/>
    </row>
    <row r="990" spans="1:1" ht="12.5">
      <c r="A990" s="437"/>
    </row>
    <row r="991" spans="1:1" ht="12.5">
      <c r="A991" s="442"/>
    </row>
    <row r="992" spans="1:1" ht="12.5">
      <c r="A992" s="440"/>
    </row>
    <row r="993" spans="1:1" ht="12.5">
      <c r="A993" s="440"/>
    </row>
    <row r="994" spans="1:1" ht="12.5">
      <c r="A994" s="439"/>
    </row>
    <row r="995" spans="1:1" ht="12.5">
      <c r="A995" s="437"/>
    </row>
    <row r="996" spans="1:1" ht="12.5">
      <c r="A996" s="442"/>
    </row>
    <row r="997" spans="1:1" ht="12.5">
      <c r="A997" s="440"/>
    </row>
    <row r="998" spans="1:1" ht="12.5">
      <c r="A998" s="437"/>
    </row>
    <row r="999" spans="1:1" ht="12.5">
      <c r="A999" s="443"/>
    </row>
    <row r="1000" spans="1:1" ht="12.5">
      <c r="A1000" s="443"/>
    </row>
    <row r="1001" spans="1:1" ht="12.5">
      <c r="A1001" s="443"/>
    </row>
    <row r="1002" spans="1:1" ht="12.5">
      <c r="A1002" s="126"/>
    </row>
    <row r="1003" spans="1:1" ht="12.5">
      <c r="A1003" s="126"/>
    </row>
    <row r="1004" spans="1:1" ht="15.5">
      <c r="A1004" s="122"/>
    </row>
    <row r="1005" spans="1:1">
      <c r="A1005" s="123"/>
    </row>
    <row r="1006" spans="1:1">
      <c r="A1006" s="123">
        <f>SUM(A1014,A1021,A1039,A1061,A1064)</f>
        <v>0</v>
      </c>
    </row>
    <row r="1007" spans="1:1">
      <c r="A1007" s="124"/>
    </row>
    <row r="1008" spans="1:1">
      <c r="A1008" s="125">
        <f>SUM(A1009:A1012)</f>
        <v>0</v>
      </c>
    </row>
    <row r="1009" spans="1:1">
      <c r="A1009" s="124"/>
    </row>
    <row r="1010" spans="1:1">
      <c r="A1010" s="124">
        <f>SUM(A1106,A1111,A1116)</f>
        <v>0</v>
      </c>
    </row>
    <row r="1011" spans="1:1">
      <c r="A1011" s="124">
        <f>SUM(A1117)</f>
        <v>0</v>
      </c>
    </row>
    <row r="1012" spans="1:1">
      <c r="A1012" s="124">
        <f>A1006-A1009-A1010-A1011</f>
        <v>0</v>
      </c>
    </row>
    <row r="1013" spans="1:1">
      <c r="A1013" s="249">
        <f t="shared" ref="A1013" si="4">A1019+A1023+A1041+A1054+A1067+A1093+A1098+A1101+A1104+A1109+A1114+A1016</f>
        <v>0</v>
      </c>
    </row>
    <row r="1014" spans="1:1" ht="14">
      <c r="A1014" s="142">
        <f>SUM(A1015,A1018)</f>
        <v>0</v>
      </c>
    </row>
    <row r="1015" spans="1:1">
      <c r="A1015" s="253"/>
    </row>
    <row r="1016" spans="1:1" ht="12.5">
      <c r="A1016" s="127"/>
    </row>
    <row r="1017" spans="1:1" ht="12.5">
      <c r="A1017" s="127"/>
    </row>
    <row r="1018" spans="1:1">
      <c r="A1018" s="137"/>
    </row>
    <row r="1019" spans="1:1" ht="12.5">
      <c r="A1019" s="127"/>
    </row>
    <row r="1020" spans="1:1" ht="12.5">
      <c r="A1020" s="127"/>
    </row>
    <row r="1021" spans="1:1" ht="14">
      <c r="A1021" s="141">
        <f>SUM(A1022,A1034)</f>
        <v>0</v>
      </c>
    </row>
    <row r="1022" spans="1:1">
      <c r="A1022" s="137">
        <f>SUM(A1025,A1028,A1032)</f>
        <v>0</v>
      </c>
    </row>
    <row r="1023" spans="1:1" ht="12.5">
      <c r="A1023" s="127">
        <f>SUM(A1029)</f>
        <v>0</v>
      </c>
    </row>
    <row r="1024" spans="1:1">
      <c r="A1024" s="137"/>
    </row>
    <row r="1025" spans="1:1" ht="12.5">
      <c r="A1025" s="146"/>
    </row>
    <row r="1026" spans="1:1" ht="12.5">
      <c r="A1026" s="146"/>
    </row>
    <row r="1027" spans="1:1">
      <c r="A1027" s="137"/>
    </row>
    <row r="1028" spans="1:1" ht="12.5">
      <c r="A1028" s="146"/>
    </row>
    <row r="1029" spans="1:1" ht="12.5">
      <c r="A1029" s="127"/>
    </row>
    <row r="1030" spans="1:1" ht="12.5">
      <c r="A1030" s="144"/>
    </row>
    <row r="1031" spans="1:1">
      <c r="A1031" s="137"/>
    </row>
    <row r="1032" spans="1:1" ht="12.5">
      <c r="A1032" s="146"/>
    </row>
    <row r="1033" spans="1:1" ht="12.5">
      <c r="A1033" s="136"/>
    </row>
    <row r="1034" spans="1:1">
      <c r="A1034" s="137"/>
    </row>
    <row r="1035" spans="1:1" ht="12.5">
      <c r="A1035" s="127"/>
    </row>
    <row r="1036" spans="1:1" ht="12.5">
      <c r="A1036" s="149"/>
    </row>
    <row r="1037" spans="1:1" ht="12.5">
      <c r="A1037" s="144"/>
    </row>
    <row r="1038" spans="1:1" ht="12.5">
      <c r="A1038" s="144"/>
    </row>
    <row r="1039" spans="1:1" ht="14">
      <c r="A1039" s="141">
        <f>SUM(A1040,A1053,A1059)</f>
        <v>0</v>
      </c>
    </row>
    <row r="1040" spans="1:1">
      <c r="A1040" s="137">
        <f>A1043+A1049+A1051</f>
        <v>0</v>
      </c>
    </row>
    <row r="1041" spans="1:1" ht="12.5">
      <c r="A1041" s="127">
        <f>A1044</f>
        <v>0</v>
      </c>
    </row>
    <row r="1042" spans="1:1">
      <c r="A1042" s="137"/>
    </row>
    <row r="1043" spans="1:1" ht="12.5">
      <c r="A1043" s="146"/>
    </row>
    <row r="1044" spans="1:1" ht="12.5">
      <c r="A1044" s="127"/>
    </row>
    <row r="1045" spans="1:1" ht="12.5">
      <c r="A1045" s="154"/>
    </row>
    <row r="1046" spans="1:1" ht="12.5">
      <c r="A1046" s="146"/>
    </row>
    <row r="1047" spans="1:1">
      <c r="A1047" s="137"/>
    </row>
    <row r="1048" spans="1:1">
      <c r="A1048" s="137"/>
    </row>
    <row r="1049" spans="1:1" ht="12.5">
      <c r="A1049" s="155"/>
    </row>
    <row r="1050" spans="1:1" ht="12.5">
      <c r="A1050" s="155"/>
    </row>
    <row r="1051" spans="1:1" ht="12.5">
      <c r="A1051" s="155"/>
    </row>
    <row r="1052" spans="1:1">
      <c r="A1052" s="199"/>
    </row>
    <row r="1053" spans="1:1">
      <c r="A1053" s="137">
        <f>A1056</f>
        <v>0</v>
      </c>
    </row>
    <row r="1054" spans="1:1" ht="12.5">
      <c r="A1054" s="127">
        <f>A1057</f>
        <v>0</v>
      </c>
    </row>
    <row r="1055" spans="1:1">
      <c r="A1055" s="137"/>
    </row>
    <row r="1056" spans="1:1" ht="12.5">
      <c r="A1056" s="146"/>
    </row>
    <row r="1057" spans="1:1" ht="12.5">
      <c r="A1057" s="127"/>
    </row>
    <row r="1058" spans="1:1" ht="12.5">
      <c r="A1058" s="146"/>
    </row>
    <row r="1059" spans="1:1">
      <c r="A1059" s="137"/>
    </row>
    <row r="1060" spans="1:1" ht="12.5">
      <c r="A1060" s="146"/>
    </row>
    <row r="1061" spans="1:1" ht="14">
      <c r="A1061" s="142">
        <f>SUM(A1062)</f>
        <v>0</v>
      </c>
    </row>
    <row r="1062" spans="1:1">
      <c r="A1062" s="137"/>
    </row>
    <row r="1063" spans="1:1">
      <c r="A1063" s="137"/>
    </row>
    <row r="1064" spans="1:1">
      <c r="A1064" s="123">
        <f t="shared" ref="A1064" si="5">SUM(A1066,A1069,A1077,A1079,A1081,A1083,A1092,A1095,A1097,A1100,A1103,A1108,A1113,A1119)</f>
        <v>0</v>
      </c>
    </row>
    <row r="1065" spans="1:1">
      <c r="A1065" s="123"/>
    </row>
    <row r="1066" spans="1:1" ht="12.5">
      <c r="A1066" s="128"/>
    </row>
    <row r="1067" spans="1:1" ht="12.5">
      <c r="A1067" s="127"/>
    </row>
    <row r="1068" spans="1:1">
      <c r="A1068" s="123"/>
    </row>
    <row r="1069" spans="1:1" ht="12.5">
      <c r="A1069" s="136">
        <f>SUM(A1070:A1073)</f>
        <v>0</v>
      </c>
    </row>
    <row r="1070" spans="1:1" ht="12.5">
      <c r="A1070" s="135"/>
    </row>
    <row r="1071" spans="1:1" ht="12.5">
      <c r="A1071" s="195"/>
    </row>
    <row r="1072" spans="1:1" ht="12.5">
      <c r="A1072" s="144"/>
    </row>
    <row r="1073" spans="1:1" ht="12.5">
      <c r="A1073" s="195"/>
    </row>
    <row r="1074" spans="1:1" ht="12.5">
      <c r="A1074" s="195"/>
    </row>
    <row r="1075" spans="1:1" ht="12.5">
      <c r="A1075" s="144"/>
    </row>
    <row r="1076" spans="1:1" ht="12.5">
      <c r="A1076" s="126"/>
    </row>
    <row r="1077" spans="1:1" ht="12.5">
      <c r="A1077" s="128"/>
    </row>
    <row r="1078" spans="1:1" ht="12.5">
      <c r="A1078" s="126"/>
    </row>
    <row r="1079" spans="1:1" ht="12.5">
      <c r="A1079" s="126"/>
    </row>
    <row r="1080" spans="1:1" ht="12.5">
      <c r="A1080" s="126"/>
    </row>
    <row r="1081" spans="1:1" ht="12.5">
      <c r="A1081" s="136"/>
    </row>
    <row r="1082" spans="1:1">
      <c r="A1082" s="199"/>
    </row>
    <row r="1083" spans="1:1" ht="12.5">
      <c r="A1083" s="136"/>
    </row>
    <row r="1084" spans="1:1" ht="12.5">
      <c r="A1084" s="135"/>
    </row>
    <row r="1085" spans="1:1" ht="12.5">
      <c r="A1085" s="135"/>
    </row>
    <row r="1086" spans="1:1" ht="12.5">
      <c r="A1086" s="135"/>
    </row>
    <row r="1087" spans="1:1" ht="12.5">
      <c r="A1087" s="135"/>
    </row>
    <row r="1088" spans="1:1" ht="12.5">
      <c r="A1088" s="135"/>
    </row>
    <row r="1089" spans="1:1" ht="12.5">
      <c r="A1089" s="196"/>
    </row>
    <row r="1090" spans="1:1" ht="12.5">
      <c r="A1090" s="196"/>
    </row>
    <row r="1091" spans="1:1" ht="12.5">
      <c r="A1091" s="136"/>
    </row>
    <row r="1092" spans="1:1" ht="12.5">
      <c r="A1092" s="136"/>
    </row>
    <row r="1093" spans="1:1" ht="12.5">
      <c r="A1093" s="127"/>
    </row>
    <row r="1094" spans="1:1" ht="12.5">
      <c r="A1094" s="127"/>
    </row>
    <row r="1095" spans="1:1" ht="12.5">
      <c r="A1095" s="136"/>
    </row>
    <row r="1096" spans="1:1" ht="12.5">
      <c r="A1096" s="136"/>
    </row>
    <row r="1097" spans="1:1" ht="12.5">
      <c r="A1097" s="128"/>
    </row>
    <row r="1098" spans="1:1" ht="12.5">
      <c r="A1098" s="127"/>
    </row>
    <row r="1099" spans="1:1" ht="12.5">
      <c r="A1099" s="158"/>
    </row>
    <row r="1100" spans="1:1" ht="12.5">
      <c r="A1100" s="128"/>
    </row>
    <row r="1101" spans="1:1" ht="12.5">
      <c r="A1101" s="127"/>
    </row>
    <row r="1102" spans="1:1" ht="12.5">
      <c r="A1102" s="127"/>
    </row>
    <row r="1103" spans="1:1" ht="12.5">
      <c r="A1103" s="136"/>
    </row>
    <row r="1104" spans="1:1" ht="12.5">
      <c r="A1104" s="127"/>
    </row>
    <row r="1105" spans="1:1" ht="12.5">
      <c r="A1105" s="158"/>
    </row>
    <row r="1106" spans="1:1" ht="12.5">
      <c r="A1106" s="133"/>
    </row>
    <row r="1107" spans="1:1" ht="12.5">
      <c r="A1107" s="133"/>
    </row>
    <row r="1108" spans="1:1" ht="12.5">
      <c r="A1108" s="136"/>
    </row>
    <row r="1109" spans="1:1" ht="12.5">
      <c r="A1109" s="127"/>
    </row>
    <row r="1110" spans="1:1" ht="12.5">
      <c r="A1110" s="158"/>
    </row>
    <row r="1111" spans="1:1" ht="12.5">
      <c r="A1111" s="133"/>
    </row>
    <row r="1112" spans="1:1" ht="12.5">
      <c r="A1112" s="136"/>
    </row>
    <row r="1113" spans="1:1" ht="12.5">
      <c r="A1113" s="136"/>
    </row>
    <row r="1114" spans="1:1" ht="12.5">
      <c r="A1114" s="127"/>
    </row>
    <row r="1115" spans="1:1" ht="12.5">
      <c r="A1115" s="197"/>
    </row>
    <row r="1116" spans="1:1" ht="12.5">
      <c r="A1116" s="133"/>
    </row>
    <row r="1117" spans="1:1" ht="12.5">
      <c r="A1117" s="133"/>
    </row>
    <row r="1118" spans="1:1" ht="12.5">
      <c r="A1118" s="136"/>
    </row>
    <row r="1119" spans="1:1" ht="12.5">
      <c r="A1119" s="126"/>
    </row>
    <row r="1120" spans="1:1" ht="12.5">
      <c r="A1120" s="128"/>
    </row>
    <row r="1121" spans="1:1" ht="12.5">
      <c r="A1121" s="107"/>
    </row>
    <row r="1122" spans="1:1" ht="15.5">
      <c r="A1122" s="130"/>
    </row>
    <row r="1123" spans="1:1" ht="12.5">
      <c r="A1123" s="107"/>
    </row>
    <row r="1124" spans="1:1">
      <c r="A1124" s="123">
        <f>SUM(A1131,A1134,A1136,A1139,A1141,A1143,A1145)</f>
        <v>0</v>
      </c>
    </row>
    <row r="1125" spans="1:1">
      <c r="A1125" s="124"/>
    </row>
    <row r="1126" spans="1:1">
      <c r="A1126" s="125">
        <f>SUM(A1127:A1129)</f>
        <v>0</v>
      </c>
    </row>
    <row r="1127" spans="1:1">
      <c r="A1127" s="124"/>
    </row>
    <row r="1128" spans="1:1">
      <c r="A1128" s="124">
        <f>A1148</f>
        <v>0</v>
      </c>
    </row>
    <row r="1129" spans="1:1">
      <c r="A1129" s="124">
        <f>A1124-A1127-A1128</f>
        <v>0</v>
      </c>
    </row>
    <row r="1130" spans="1:1">
      <c r="A1130" s="249">
        <f>A1132+A1146</f>
        <v>0</v>
      </c>
    </row>
    <row r="1131" spans="1:1" ht="12.5">
      <c r="A1131" s="126"/>
    </row>
    <row r="1132" spans="1:1" ht="12.5">
      <c r="A1132" s="127"/>
    </row>
    <row r="1133" spans="1:1" ht="12.5">
      <c r="A1133" s="127"/>
    </row>
    <row r="1134" spans="1:1" ht="12.5">
      <c r="A1134" s="126"/>
    </row>
    <row r="1135" spans="1:1" ht="12.5">
      <c r="A1135" s="126"/>
    </row>
    <row r="1136" spans="1:1" ht="12.5">
      <c r="A1136" s="126"/>
    </row>
    <row r="1137" spans="1:1" ht="12.5">
      <c r="A1137" s="133"/>
    </row>
    <row r="1138" spans="1:1">
      <c r="A1138" s="123"/>
    </row>
    <row r="1139" spans="1:1" ht="12.5">
      <c r="A1139" s="128"/>
    </row>
    <row r="1140" spans="1:1" ht="12.5">
      <c r="A1140" s="128"/>
    </row>
    <row r="1141" spans="1:1" ht="12.5">
      <c r="A1141" s="132"/>
    </row>
    <row r="1142" spans="1:1" ht="12.5">
      <c r="A1142" s="132"/>
    </row>
    <row r="1143" spans="1:1" ht="12.5">
      <c r="A1143" s="132"/>
    </row>
    <row r="1144" spans="1:1" ht="12.5">
      <c r="A1144" s="132"/>
    </row>
    <row r="1145" spans="1:1" ht="12.5">
      <c r="A1145" s="132"/>
    </row>
    <row r="1146" spans="1:1" ht="12.5">
      <c r="A1146" s="127"/>
    </row>
    <row r="1147" spans="1:1" ht="12.5">
      <c r="A1147" s="10"/>
    </row>
    <row r="1148" spans="1:1" ht="12.5">
      <c r="A1148" s="127"/>
    </row>
    <row r="1149" spans="1:1">
      <c r="A1149" s="164"/>
    </row>
    <row r="1150" spans="1:1" ht="12.5">
      <c r="A1150" s="107"/>
    </row>
    <row r="1151" spans="1:1" ht="15.5">
      <c r="A1151" s="122"/>
    </row>
    <row r="1152" spans="1:1">
      <c r="A1152" s="123"/>
    </row>
    <row r="1153" spans="1:1">
      <c r="A1153" s="123">
        <f>SUM(A1158,A1161,A1163,A1165)</f>
        <v>0</v>
      </c>
    </row>
    <row r="1154" spans="1:1">
      <c r="A1154" s="124"/>
    </row>
    <row r="1155" spans="1:1">
      <c r="A1155" s="125">
        <f>SUM(A1156)</f>
        <v>0</v>
      </c>
    </row>
    <row r="1156" spans="1:1">
      <c r="A1156" s="124">
        <f>A1153</f>
        <v>0</v>
      </c>
    </row>
    <row r="1157" spans="1:1">
      <c r="A1157" s="249">
        <f>A1159</f>
        <v>0</v>
      </c>
    </row>
    <row r="1158" spans="1:1" ht="12.5">
      <c r="A1158" s="136"/>
    </row>
    <row r="1159" spans="1:1" ht="12.5">
      <c r="A1159" s="127"/>
    </row>
    <row r="1160" spans="1:1" ht="12.5">
      <c r="A1160" s="168"/>
    </row>
    <row r="1161" spans="1:1" ht="12.5">
      <c r="A1161" s="126"/>
    </row>
    <row r="1162" spans="1:1" ht="12.5">
      <c r="A1162" s="144"/>
    </row>
    <row r="1163" spans="1:1" ht="12.5">
      <c r="A1163" s="136"/>
    </row>
    <row r="1164" spans="1:1">
      <c r="A1164" s="124"/>
    </row>
    <row r="1165" spans="1:1" ht="12.5">
      <c r="A1165" s="136"/>
    </row>
    <row r="1166" spans="1:1" ht="12.5">
      <c r="A1166" s="161"/>
    </row>
    <row r="1167" spans="1:1">
      <c r="A1167" s="227"/>
    </row>
    <row r="1168" spans="1:1" ht="15.5">
      <c r="A1168" s="122"/>
    </row>
    <row r="1169" spans="1:1" ht="12.5">
      <c r="A1169" s="107"/>
    </row>
    <row r="1170" spans="1:1">
      <c r="A1170" s="123">
        <f>A1176+A1181+A1188+A1201+A1206</f>
        <v>0</v>
      </c>
    </row>
    <row r="1171" spans="1:1">
      <c r="A1171" s="124"/>
    </row>
    <row r="1172" spans="1:1">
      <c r="A1172" s="125">
        <f>A1173+A1174</f>
        <v>0</v>
      </c>
    </row>
    <row r="1173" spans="1:1">
      <c r="A1173" s="124"/>
    </row>
    <row r="1174" spans="1:1">
      <c r="A1174" s="124">
        <f>A1170-A1173</f>
        <v>0</v>
      </c>
    </row>
    <row r="1175" spans="1:1">
      <c r="A1175" s="249">
        <f>A1178+A1185+A1192+A1197+A1203+A1209</f>
        <v>0</v>
      </c>
    </row>
    <row r="1176" spans="1:1" ht="14">
      <c r="A1176" s="169">
        <f>A1177</f>
        <v>0</v>
      </c>
    </row>
    <row r="1177" spans="1:1">
      <c r="A1177" s="137"/>
    </row>
    <row r="1178" spans="1:1" ht="12.5">
      <c r="A1178" s="127"/>
    </row>
    <row r="1179" spans="1:1">
      <c r="A1179" s="204"/>
    </row>
    <row r="1180" spans="1:1">
      <c r="A1180" s="204"/>
    </row>
    <row r="1181" spans="1:1" ht="14">
      <c r="A1181" s="169">
        <f>A1182</f>
        <v>0</v>
      </c>
    </row>
    <row r="1182" spans="1:1">
      <c r="A1182" s="137">
        <f>A1184</f>
        <v>0</v>
      </c>
    </row>
    <row r="1183" spans="1:1">
      <c r="A1183" s="143"/>
    </row>
    <row r="1184" spans="1:1" ht="12.5">
      <c r="A1184" s="146"/>
    </row>
    <row r="1185" spans="1:1" ht="12.5">
      <c r="A1185" s="133"/>
    </row>
    <row r="1186" spans="1:1" ht="12.5">
      <c r="A1186" s="133"/>
    </row>
    <row r="1187" spans="1:1" ht="12.5">
      <c r="A1187" s="135"/>
    </row>
    <row r="1188" spans="1:1" ht="14">
      <c r="A1188" s="169">
        <f>A1191+A1196</f>
        <v>0</v>
      </c>
    </row>
    <row r="1189" spans="1:1">
      <c r="A1189" s="163">
        <f>A1191+A1196</f>
        <v>0</v>
      </c>
    </row>
    <row r="1190" spans="1:1">
      <c r="A1190" s="123"/>
    </row>
    <row r="1191" spans="1:1" ht="12.5">
      <c r="A1191" s="126"/>
    </row>
    <row r="1192" spans="1:1" ht="12.5">
      <c r="A1192" s="127"/>
    </row>
    <row r="1193" spans="1:1" ht="12.5">
      <c r="A1193" s="127"/>
    </row>
    <row r="1194" spans="1:1" ht="12.5">
      <c r="A1194" s="135"/>
    </row>
    <row r="1195" spans="1:1">
      <c r="A1195" s="123"/>
    </row>
    <row r="1196" spans="1:1" ht="12.5">
      <c r="A1196" s="126"/>
    </row>
    <row r="1197" spans="1:1" ht="12.5">
      <c r="A1197" s="127"/>
    </row>
    <row r="1198" spans="1:1" ht="12.5">
      <c r="A1198" s="133"/>
    </row>
    <row r="1199" spans="1:1" ht="12.5">
      <c r="A1199" s="127"/>
    </row>
    <row r="1200" spans="1:1" ht="12.5">
      <c r="A1200" s="157"/>
    </row>
    <row r="1201" spans="1:1" ht="14">
      <c r="A1201" s="169">
        <f>A1202</f>
        <v>0</v>
      </c>
    </row>
    <row r="1202" spans="1:1">
      <c r="A1202" s="137"/>
    </row>
    <row r="1203" spans="1:1" ht="12.5">
      <c r="A1203" s="127"/>
    </row>
    <row r="1204" spans="1:1">
      <c r="A1204" s="137"/>
    </row>
    <row r="1205" spans="1:1" ht="12.5">
      <c r="A1205" s="116"/>
    </row>
    <row r="1206" spans="1:1">
      <c r="A1206" s="166">
        <f>A1208+A1211+A1217+A1219+A1221+A1223+A1225+A1227+A1215+A1213</f>
        <v>0</v>
      </c>
    </row>
    <row r="1207" spans="1:1">
      <c r="A1207" s="166"/>
    </row>
    <row r="1208" spans="1:1" ht="12.5">
      <c r="A1208" s="126"/>
    </row>
    <row r="1209" spans="1:1" ht="12.5">
      <c r="A1209" s="127"/>
    </row>
    <row r="1210" spans="1:1" ht="12.5">
      <c r="A1210" s="126"/>
    </row>
    <row r="1211" spans="1:1" ht="12.5">
      <c r="A1211" s="170"/>
    </row>
    <row r="1212" spans="1:1" ht="12.5">
      <c r="A1212" s="127"/>
    </row>
    <row r="1213" spans="1:1" ht="12.5">
      <c r="A1213" s="136"/>
    </row>
    <row r="1214" spans="1:1" ht="12.5">
      <c r="A1214" s="127"/>
    </row>
    <row r="1215" spans="1:1" ht="12.5">
      <c r="A1215" s="136"/>
    </row>
    <row r="1216" spans="1:1" ht="12.5">
      <c r="A1216" s="107"/>
    </row>
    <row r="1217" spans="1:1" ht="12.5">
      <c r="A1217" s="136"/>
    </row>
    <row r="1218" spans="1:1" ht="12.5">
      <c r="A1218" s="136"/>
    </row>
    <row r="1219" spans="1:1" ht="12.5">
      <c r="A1219" s="170"/>
    </row>
    <row r="1220" spans="1:1" ht="12.5">
      <c r="A1220" s="136"/>
    </row>
    <row r="1221" spans="1:1" ht="12.5">
      <c r="A1221" s="128"/>
    </row>
    <row r="1222" spans="1:1" ht="12.5">
      <c r="A1222" s="116"/>
    </row>
    <row r="1223" spans="1:1" ht="12.5">
      <c r="A1223" s="128"/>
    </row>
    <row r="1224" spans="1:1" ht="12.5">
      <c r="A1224" s="128"/>
    </row>
    <row r="1225" spans="1:1" ht="12.5">
      <c r="A1225" s="128"/>
    </row>
    <row r="1226" spans="1:1" ht="12.5">
      <c r="A1226" s="128"/>
    </row>
    <row r="1227" spans="1:1">
      <c r="A1227" s="124"/>
    </row>
    <row r="1228" spans="1:1" ht="15.5">
      <c r="A1228" s="122"/>
    </row>
    <row r="1229" spans="1:1">
      <c r="A1229" s="124"/>
    </row>
    <row r="1230" spans="1:1">
      <c r="A1230" s="123">
        <f>A1236+A1241+A1248+A1262+A1267</f>
        <v>0</v>
      </c>
    </row>
    <row r="1231" spans="1:1">
      <c r="A1231" s="124"/>
    </row>
    <row r="1232" spans="1:1">
      <c r="A1232" s="125">
        <f>SUM(A1233:A1234)</f>
        <v>0</v>
      </c>
    </row>
    <row r="1233" spans="1:1">
      <c r="A1233" s="124"/>
    </row>
    <row r="1234" spans="1:1">
      <c r="A1234" s="124">
        <f>A1230-A1233</f>
        <v>0</v>
      </c>
    </row>
    <row r="1235" spans="1:1">
      <c r="A1235" s="249">
        <f>A1238+A1245+A1252+A1258+A1264+A1270+A1273+A1294+A1297</f>
        <v>0</v>
      </c>
    </row>
    <row r="1236" spans="1:1" ht="14">
      <c r="A1236" s="169">
        <f>A1237</f>
        <v>0</v>
      </c>
    </row>
    <row r="1237" spans="1:1">
      <c r="A1237" s="137"/>
    </row>
    <row r="1238" spans="1:1" ht="12.5">
      <c r="A1238" s="127"/>
    </row>
    <row r="1239" spans="1:1" ht="12.5">
      <c r="A1239" s="148"/>
    </row>
    <row r="1240" spans="1:1" ht="12.5">
      <c r="A1240" s="139"/>
    </row>
    <row r="1241" spans="1:1" ht="14">
      <c r="A1241" s="169">
        <f>A1242</f>
        <v>0</v>
      </c>
    </row>
    <row r="1242" spans="1:1">
      <c r="A1242" s="163">
        <f>A1244</f>
        <v>0</v>
      </c>
    </row>
    <row r="1243" spans="1:1">
      <c r="A1243" s="123"/>
    </row>
    <row r="1244" spans="1:1" ht="12.5">
      <c r="A1244" s="126"/>
    </row>
    <row r="1245" spans="1:1" ht="12.5">
      <c r="A1245" s="127"/>
    </row>
    <row r="1246" spans="1:1" ht="12.5">
      <c r="A1246" s="171"/>
    </row>
    <row r="1247" spans="1:1" ht="12.5">
      <c r="A1247" s="127"/>
    </row>
    <row r="1248" spans="1:1" ht="14">
      <c r="A1248" s="169">
        <f>A1249</f>
        <v>0</v>
      </c>
    </row>
    <row r="1249" spans="1:1">
      <c r="A1249" s="163">
        <f>A1251+A1257</f>
        <v>0</v>
      </c>
    </row>
    <row r="1250" spans="1:1">
      <c r="A1250" s="123"/>
    </row>
    <row r="1251" spans="1:1" ht="12.5">
      <c r="A1251" s="126"/>
    </row>
    <row r="1252" spans="1:1" ht="12.5">
      <c r="A1252" s="127"/>
    </row>
    <row r="1253" spans="1:1" ht="12.5">
      <c r="A1253" s="133"/>
    </row>
    <row r="1254" spans="1:1" ht="12.5">
      <c r="A1254" s="127"/>
    </row>
    <row r="1255" spans="1:1" ht="12.5">
      <c r="A1255" s="135"/>
    </row>
    <row r="1256" spans="1:1">
      <c r="A1256" s="123"/>
    </row>
    <row r="1257" spans="1:1" ht="12.5">
      <c r="A1257" s="126"/>
    </row>
    <row r="1258" spans="1:1" ht="12.5">
      <c r="A1258" s="127"/>
    </row>
    <row r="1259" spans="1:1" ht="12.5">
      <c r="A1259" s="133"/>
    </row>
    <row r="1260" spans="1:1" ht="12.5">
      <c r="A1260" s="127"/>
    </row>
    <row r="1261" spans="1:1" ht="12.5">
      <c r="A1261" s="151"/>
    </row>
    <row r="1262" spans="1:1" ht="14">
      <c r="A1262" s="169">
        <f>A1263</f>
        <v>0</v>
      </c>
    </row>
    <row r="1263" spans="1:1">
      <c r="A1263" s="137"/>
    </row>
    <row r="1264" spans="1:1" ht="12.5">
      <c r="A1264" s="127"/>
    </row>
    <row r="1265" spans="1:1" ht="12.5">
      <c r="A1265" s="146"/>
    </row>
    <row r="1266" spans="1:1" ht="12.5">
      <c r="A1266" s="139"/>
    </row>
    <row r="1267" spans="1:1">
      <c r="A1267" s="166">
        <f>A1269+A1272+A1279+A1281+A1283+A1285+A1287+A1289+A1291+A1293+A1296+A1299+A1277</f>
        <v>0</v>
      </c>
    </row>
    <row r="1268" spans="1:1">
      <c r="A1268" s="166"/>
    </row>
    <row r="1269" spans="1:1" ht="12.5">
      <c r="A1269" s="126"/>
    </row>
    <row r="1270" spans="1:1" ht="12.5">
      <c r="A1270" s="127"/>
    </row>
    <row r="1271" spans="1:1">
      <c r="A1271" s="124"/>
    </row>
    <row r="1272" spans="1:1" ht="12.5">
      <c r="A1272" s="170"/>
    </row>
    <row r="1273" spans="1:1" ht="12.5">
      <c r="A1273" s="133"/>
    </row>
    <row r="1274" spans="1:1" ht="12.5">
      <c r="A1274" s="144"/>
    </row>
    <row r="1275" spans="1:1" ht="12.5">
      <c r="A1275" s="144"/>
    </row>
    <row r="1276" spans="1:1" ht="12.5">
      <c r="A1276" s="133"/>
    </row>
    <row r="1277" spans="1:1" ht="12.5">
      <c r="A1277" s="170"/>
    </row>
    <row r="1278" spans="1:1" ht="12.5">
      <c r="A1278" s="133"/>
    </row>
    <row r="1279" spans="1:1" ht="12.5">
      <c r="A1279" s="170"/>
    </row>
    <row r="1280" spans="1:1" ht="12.5">
      <c r="A1280" s="107"/>
    </row>
    <row r="1281" spans="1:1" ht="12.5">
      <c r="A1281" s="107"/>
    </row>
    <row r="1282" spans="1:1">
      <c r="A1282" s="124"/>
    </row>
    <row r="1283" spans="1:1" ht="12.5">
      <c r="A1283" s="136"/>
    </row>
    <row r="1284" spans="1:1" ht="12.5">
      <c r="A1284" s="136"/>
    </row>
    <row r="1285" spans="1:1" ht="12.5">
      <c r="A1285" s="170"/>
    </row>
    <row r="1286" spans="1:1" ht="12.5">
      <c r="A1286" s="136"/>
    </row>
    <row r="1287" spans="1:1" ht="12.5">
      <c r="A1287" s="128"/>
    </row>
    <row r="1288" spans="1:1" ht="12.5">
      <c r="A1288" s="116"/>
    </row>
    <row r="1289" spans="1:1" ht="12.5">
      <c r="A1289" s="128"/>
    </row>
    <row r="1290" spans="1:1" ht="12.5">
      <c r="A1290" s="107"/>
    </row>
    <row r="1291" spans="1:1" ht="12.5">
      <c r="A1291" s="136"/>
    </row>
    <row r="1292" spans="1:1" ht="12.5">
      <c r="A1292" s="136"/>
    </row>
    <row r="1293" spans="1:1" ht="12.5">
      <c r="A1293" s="136"/>
    </row>
    <row r="1294" spans="1:1" ht="12.5">
      <c r="A1294" s="133"/>
    </row>
    <row r="1295" spans="1:1" ht="12.5">
      <c r="A1295" s="154"/>
    </row>
    <row r="1296" spans="1:1" ht="12.5">
      <c r="A1296" s="136"/>
    </row>
    <row r="1297" spans="1:1" ht="12.5">
      <c r="A1297" s="133"/>
    </row>
    <row r="1298" spans="1:1">
      <c r="A1298" s="124"/>
    </row>
    <row r="1299" spans="1:1" ht="12.5">
      <c r="A1299" s="128"/>
    </row>
    <row r="1300" spans="1:1">
      <c r="A1300" s="137"/>
    </row>
    <row r="1301" spans="1:1">
      <c r="A1301" s="124"/>
    </row>
    <row r="1302" spans="1:1" ht="15.5">
      <c r="A1302" s="122"/>
    </row>
    <row r="1303" spans="1:1" ht="12.5">
      <c r="A1303" s="107"/>
    </row>
    <row r="1304" spans="1:1">
      <c r="A1304" s="123">
        <f>A1310+A1317+A1331+A1335</f>
        <v>0</v>
      </c>
    </row>
    <row r="1305" spans="1:1">
      <c r="A1305" s="124"/>
    </row>
    <row r="1306" spans="1:1">
      <c r="A1306" s="125">
        <f>SUM(A1307:A1308)</f>
        <v>0</v>
      </c>
    </row>
    <row r="1307" spans="1:1">
      <c r="A1307" s="124"/>
    </row>
    <row r="1308" spans="1:1">
      <c r="A1308" s="124">
        <f>A1304-A1307</f>
        <v>0</v>
      </c>
    </row>
    <row r="1309" spans="1:1">
      <c r="A1309" s="249">
        <f>A1314+A1321+A1327+A1338+A1349</f>
        <v>0</v>
      </c>
    </row>
    <row r="1310" spans="1:1" ht="14">
      <c r="A1310" s="260">
        <f>A1311</f>
        <v>0</v>
      </c>
    </row>
    <row r="1311" spans="1:1">
      <c r="A1311" s="261">
        <f>A1313</f>
        <v>0</v>
      </c>
    </row>
    <row r="1312" spans="1:1">
      <c r="A1312" s="261"/>
    </row>
    <row r="1313" spans="1:1" ht="12.5">
      <c r="A1313" s="146"/>
    </row>
    <row r="1314" spans="1:1" ht="12.5">
      <c r="A1314" s="133"/>
    </row>
    <row r="1315" spans="1:1">
      <c r="A1315" s="124"/>
    </row>
    <row r="1316" spans="1:1">
      <c r="A1316" s="124"/>
    </row>
    <row r="1317" spans="1:1" ht="14">
      <c r="A1317" s="169">
        <f>A1318</f>
        <v>0</v>
      </c>
    </row>
    <row r="1318" spans="1:1">
      <c r="A1318" s="163">
        <f>A1320+A1326</f>
        <v>0</v>
      </c>
    </row>
    <row r="1319" spans="1:1">
      <c r="A1319" s="123"/>
    </row>
    <row r="1320" spans="1:1" ht="12.5">
      <c r="A1320" s="126"/>
    </row>
    <row r="1321" spans="1:1" ht="12.5">
      <c r="A1321" s="127"/>
    </row>
    <row r="1322" spans="1:1" ht="12.5">
      <c r="A1322" s="133"/>
    </row>
    <row r="1323" spans="1:1" ht="12.5">
      <c r="A1323" s="154"/>
    </row>
    <row r="1324" spans="1:1" ht="12.5">
      <c r="A1324" s="135"/>
    </row>
    <row r="1325" spans="1:1">
      <c r="A1325" s="123"/>
    </row>
    <row r="1326" spans="1:1" ht="12.5">
      <c r="A1326" s="126"/>
    </row>
    <row r="1327" spans="1:1" ht="12.5">
      <c r="A1327" s="127"/>
    </row>
    <row r="1328" spans="1:1" ht="12.5">
      <c r="A1328" s="133"/>
    </row>
    <row r="1329" spans="1:1" ht="12.5">
      <c r="A1329" s="127"/>
    </row>
    <row r="1330" spans="1:1" ht="12.5">
      <c r="A1330" s="135"/>
    </row>
    <row r="1331" spans="1:1" ht="14">
      <c r="A1331" s="169">
        <f>A1332</f>
        <v>0</v>
      </c>
    </row>
    <row r="1332" spans="1:1">
      <c r="A1332" s="137"/>
    </row>
    <row r="1333" spans="1:1" ht="12.5">
      <c r="A1333" s="146"/>
    </row>
    <row r="1334" spans="1:1">
      <c r="A1334" s="145"/>
    </row>
    <row r="1335" spans="1:1">
      <c r="A1335" s="166">
        <f>A1337+A1340+A1344+A1346+A1348+A1351+A1353+A1355+A1342</f>
        <v>0</v>
      </c>
    </row>
    <row r="1336" spans="1:1">
      <c r="A1336" s="166"/>
    </row>
    <row r="1337" spans="1:1" ht="12.5">
      <c r="A1337" s="126"/>
    </row>
    <row r="1338" spans="1:1" ht="12.5">
      <c r="A1338" s="127"/>
    </row>
    <row r="1339" spans="1:1">
      <c r="A1339" s="124"/>
    </row>
    <row r="1340" spans="1:1" ht="12.5">
      <c r="A1340" s="170"/>
    </row>
    <row r="1341" spans="1:1" ht="12.5">
      <c r="A1341" s="107"/>
    </row>
    <row r="1342" spans="1:1" ht="12.5">
      <c r="A1342" s="107"/>
    </row>
    <row r="1343" spans="1:1" ht="12.5">
      <c r="A1343" s="107"/>
    </row>
    <row r="1344" spans="1:1" ht="12.5">
      <c r="A1344" s="170"/>
    </row>
    <row r="1345" spans="1:1" ht="12.5">
      <c r="A1345" s="107"/>
    </row>
    <row r="1346" spans="1:1" ht="12.5">
      <c r="A1346" s="107"/>
    </row>
    <row r="1347" spans="1:1" ht="12.5">
      <c r="A1347" s="107"/>
    </row>
    <row r="1348" spans="1:1" ht="12.5">
      <c r="A1348" s="136"/>
    </row>
    <row r="1349" spans="1:1" ht="12.5">
      <c r="A1349" s="127"/>
    </row>
    <row r="1350" spans="1:1" ht="12.5">
      <c r="A1350" s="136"/>
    </row>
    <row r="1351" spans="1:1" ht="12.5">
      <c r="A1351" s="128"/>
    </row>
    <row r="1352" spans="1:1" ht="12.5">
      <c r="A1352" s="116"/>
    </row>
    <row r="1353" spans="1:1" ht="12.5">
      <c r="A1353" s="128"/>
    </row>
    <row r="1354" spans="1:1" ht="12.5">
      <c r="A1354" s="133"/>
    </row>
    <row r="1355" spans="1:1" ht="12.5">
      <c r="A1355" s="128"/>
    </row>
    <row r="1356" spans="1:1" ht="12.5">
      <c r="A1356" s="128"/>
    </row>
    <row r="1357" spans="1:1" ht="12.5">
      <c r="A1357" s="126"/>
    </row>
    <row r="1358" spans="1:1" ht="15.5">
      <c r="A1358" s="122"/>
    </row>
    <row r="1359" spans="1:1" ht="12.5">
      <c r="A1359" s="107"/>
    </row>
    <row r="1360" spans="1:1">
      <c r="A1360" s="123">
        <f>A1366+A1371+A1378+A1385+A1409+A1414+A1423</f>
        <v>0</v>
      </c>
    </row>
    <row r="1361" spans="1:1">
      <c r="A1361" s="124"/>
    </row>
    <row r="1362" spans="1:1">
      <c r="A1362" s="125">
        <f>A1363+A1364</f>
        <v>0</v>
      </c>
    </row>
    <row r="1363" spans="1:1">
      <c r="A1363" s="124"/>
    </row>
    <row r="1364" spans="1:1">
      <c r="A1364" s="124">
        <f>A1360-A1363</f>
        <v>0</v>
      </c>
    </row>
    <row r="1365" spans="1:1">
      <c r="A1365" s="249">
        <f>A1368+A1375+A1382+A1391+A1399+A1405+A1411+A1426+A1439+A1442</f>
        <v>0</v>
      </c>
    </row>
    <row r="1366" spans="1:1" ht="14">
      <c r="A1366" s="169">
        <f>A1367</f>
        <v>0</v>
      </c>
    </row>
    <row r="1367" spans="1:1">
      <c r="A1367" s="137"/>
    </row>
    <row r="1368" spans="1:1" ht="12.5">
      <c r="A1368" s="127"/>
    </row>
    <row r="1369" spans="1:1" ht="12.5">
      <c r="A1369" s="127"/>
    </row>
    <row r="1370" spans="1:1" ht="12.5">
      <c r="A1370" s="139"/>
    </row>
    <row r="1371" spans="1:1" ht="14">
      <c r="A1371" s="172">
        <f>A1372</f>
        <v>0</v>
      </c>
    </row>
    <row r="1372" spans="1:1">
      <c r="A1372" s="143">
        <f>A1374</f>
        <v>0</v>
      </c>
    </row>
    <row r="1373" spans="1:1">
      <c r="A1373" s="143"/>
    </row>
    <row r="1374" spans="1:1" ht="12.5">
      <c r="A1374" s="146"/>
    </row>
    <row r="1375" spans="1:1" ht="12.5">
      <c r="A1375" s="133"/>
    </row>
    <row r="1376" spans="1:1" ht="12.5">
      <c r="A1376" s="139"/>
    </row>
    <row r="1377" spans="1:1" ht="12.5">
      <c r="A1377" s="139"/>
    </row>
    <row r="1378" spans="1:1" ht="14">
      <c r="A1378" s="142">
        <f>A1379</f>
        <v>0</v>
      </c>
    </row>
    <row r="1379" spans="1:1">
      <c r="A1379" s="137">
        <f>A1381</f>
        <v>0</v>
      </c>
    </row>
    <row r="1380" spans="1:1">
      <c r="A1380" s="137"/>
    </row>
    <row r="1381" spans="1:1" ht="12.5">
      <c r="A1381" s="146"/>
    </row>
    <row r="1382" spans="1:1" ht="12.5">
      <c r="A1382" s="127"/>
    </row>
    <row r="1383" spans="1:1" ht="12.5">
      <c r="A1383" s="148"/>
    </row>
    <row r="1384" spans="1:1" ht="12.5">
      <c r="A1384" s="135"/>
    </row>
    <row r="1385" spans="1:1" ht="14">
      <c r="A1385" s="169">
        <f>A1387+A1396</f>
        <v>0</v>
      </c>
    </row>
    <row r="1386" spans="1:1">
      <c r="A1386" s="131"/>
    </row>
    <row r="1387" spans="1:1">
      <c r="A1387" s="123">
        <f>A1390</f>
        <v>0</v>
      </c>
    </row>
    <row r="1388" spans="1:1" ht="12.5">
      <c r="A1388" s="244"/>
    </row>
    <row r="1389" spans="1:1">
      <c r="A1389" s="123"/>
    </row>
    <row r="1390" spans="1:1" ht="12.5">
      <c r="A1390" s="126"/>
    </row>
    <row r="1391" spans="1:1" ht="12.5">
      <c r="A1391" s="127"/>
    </row>
    <row r="1392" spans="1:1" ht="12.5">
      <c r="A1392" s="133"/>
    </row>
    <row r="1393" spans="1:1" ht="12.5">
      <c r="A1393" s="133"/>
    </row>
    <row r="1394" spans="1:1">
      <c r="A1394" s="131"/>
    </row>
    <row r="1395" spans="1:1">
      <c r="A1395" s="131"/>
    </row>
    <row r="1396" spans="1:1">
      <c r="A1396" s="163">
        <f>A1398+A1404</f>
        <v>0</v>
      </c>
    </row>
    <row r="1397" spans="1:1">
      <c r="A1397" s="123"/>
    </row>
    <row r="1398" spans="1:1" ht="12.5">
      <c r="A1398" s="126"/>
    </row>
    <row r="1399" spans="1:1" ht="12.5">
      <c r="A1399" s="127"/>
    </row>
    <row r="1400" spans="1:1" ht="12.5">
      <c r="A1400" s="133"/>
    </row>
    <row r="1401" spans="1:1" ht="12.5">
      <c r="A1401" s="154"/>
    </row>
    <row r="1402" spans="1:1" ht="12.5">
      <c r="A1402" s="126"/>
    </row>
    <row r="1403" spans="1:1">
      <c r="A1403" s="123"/>
    </row>
    <row r="1404" spans="1:1" ht="12.5">
      <c r="A1404" s="126"/>
    </row>
    <row r="1405" spans="1:1" ht="12.5">
      <c r="A1405" s="127"/>
    </row>
    <row r="1406" spans="1:1" ht="12.5">
      <c r="A1406" s="133"/>
    </row>
    <row r="1407" spans="1:1" ht="12.5">
      <c r="A1407" s="154"/>
    </row>
    <row r="1408" spans="1:1" ht="12.5">
      <c r="A1408" s="146"/>
    </row>
    <row r="1409" spans="1:1" ht="14">
      <c r="A1409" s="169">
        <f>A1410</f>
        <v>0</v>
      </c>
    </row>
    <row r="1410" spans="1:1">
      <c r="A1410" s="137"/>
    </row>
    <row r="1411" spans="1:1" ht="12.5">
      <c r="A1411" s="127"/>
    </row>
    <row r="1412" spans="1:1" ht="12.5">
      <c r="A1412" s="146"/>
    </row>
    <row r="1413" spans="1:1" ht="12.5">
      <c r="A1413" s="116"/>
    </row>
    <row r="1414" spans="1:1" ht="14">
      <c r="A1414" s="169">
        <f>A1415</f>
        <v>0</v>
      </c>
    </row>
    <row r="1415" spans="1:1">
      <c r="A1415" s="137">
        <f>A1417+A1421</f>
        <v>0</v>
      </c>
    </row>
    <row r="1416" spans="1:1">
      <c r="A1416" s="137"/>
    </row>
    <row r="1417" spans="1:1" ht="12.5">
      <c r="A1417" s="146"/>
    </row>
    <row r="1418" spans="1:1">
      <c r="A1418" s="173"/>
    </row>
    <row r="1419" spans="1:1">
      <c r="A1419" s="124"/>
    </row>
    <row r="1420" spans="1:1">
      <c r="A1420" s="137"/>
    </row>
    <row r="1421" spans="1:1" ht="12.5">
      <c r="A1421" s="146"/>
    </row>
    <row r="1422" spans="1:1" ht="12.5">
      <c r="A1422" s="135"/>
    </row>
    <row r="1423" spans="1:1">
      <c r="A1423" s="166">
        <f>A1425+A1428+A1432+A1434+A1436+A1438+A1444+A1441+A1430</f>
        <v>0</v>
      </c>
    </row>
    <row r="1424" spans="1:1">
      <c r="A1424" s="166"/>
    </row>
    <row r="1425" spans="1:1" ht="12.5">
      <c r="A1425" s="126"/>
    </row>
    <row r="1426" spans="1:1" ht="12.5">
      <c r="A1426" s="127"/>
    </row>
    <row r="1427" spans="1:1" ht="12.5">
      <c r="A1427" s="107"/>
    </row>
    <row r="1428" spans="1:1" ht="12.5">
      <c r="A1428" s="170"/>
    </row>
    <row r="1429" spans="1:1" ht="12.5">
      <c r="A1429" s="107"/>
    </row>
    <row r="1430" spans="1:1" ht="12.5">
      <c r="A1430" s="107"/>
    </row>
    <row r="1431" spans="1:1" ht="12.5">
      <c r="A1431" s="107"/>
    </row>
    <row r="1432" spans="1:1" ht="12.5">
      <c r="A1432" s="170"/>
    </row>
    <row r="1433" spans="1:1" ht="12.5">
      <c r="A1433" s="107"/>
    </row>
    <row r="1434" spans="1:1" ht="12.5">
      <c r="A1434" s="136"/>
    </row>
    <row r="1435" spans="1:1" ht="12.5">
      <c r="A1435" s="136"/>
    </row>
    <row r="1436" spans="1:1" ht="12.5">
      <c r="A1436" s="128"/>
    </row>
    <row r="1437" spans="1:1">
      <c r="A1437" s="124"/>
    </row>
    <row r="1438" spans="1:1" ht="12.5">
      <c r="A1438" s="126"/>
    </row>
    <row r="1439" spans="1:1" ht="12.5">
      <c r="A1439" s="127"/>
    </row>
    <row r="1440" spans="1:1" ht="12.5">
      <c r="A1440" s="127"/>
    </row>
    <row r="1441" spans="1:1" ht="12.5">
      <c r="A1441" s="126"/>
    </row>
    <row r="1442" spans="1:1" ht="12.5">
      <c r="A1442" s="127"/>
    </row>
    <row r="1443" spans="1:1">
      <c r="A1443" s="124"/>
    </row>
    <row r="1444" spans="1:1" ht="12.5">
      <c r="A1444" s="128"/>
    </row>
    <row r="1445" spans="1:1" ht="12.5">
      <c r="A1445" s="107"/>
    </row>
    <row r="1446" spans="1:1" ht="12.5">
      <c r="A1446" s="107"/>
    </row>
    <row r="1447" spans="1:1" ht="15.5">
      <c r="A1447" s="122"/>
    </row>
    <row r="1448" spans="1:1" ht="12.5">
      <c r="A1448" s="107"/>
    </row>
    <row r="1449" spans="1:1">
      <c r="A1449" s="123">
        <f>A1455+A1481+A1485+A1467+A1460</f>
        <v>0</v>
      </c>
    </row>
    <row r="1450" spans="1:1">
      <c r="A1450" s="124"/>
    </row>
    <row r="1451" spans="1:1">
      <c r="A1451" s="125">
        <f>A1452+A1453</f>
        <v>0</v>
      </c>
    </row>
    <row r="1452" spans="1:1">
      <c r="A1452" s="124"/>
    </row>
    <row r="1453" spans="1:1">
      <c r="A1453" s="124">
        <f>A1449-A1452</f>
        <v>0</v>
      </c>
    </row>
    <row r="1454" spans="1:1">
      <c r="A1454" s="249">
        <f>A1457+A1464+A1472+A1477+A1488+A1501</f>
        <v>0</v>
      </c>
    </row>
    <row r="1455" spans="1:1" ht="14">
      <c r="A1455" s="169">
        <f>A1456</f>
        <v>0</v>
      </c>
    </row>
    <row r="1456" spans="1:1">
      <c r="A1456" s="137"/>
    </row>
    <row r="1457" spans="1:1" ht="12.5">
      <c r="A1457" s="127"/>
    </row>
    <row r="1458" spans="1:1" ht="12.5">
      <c r="A1458" s="127"/>
    </row>
    <row r="1459" spans="1:1" ht="12.5">
      <c r="A1459" s="139"/>
    </row>
    <row r="1460" spans="1:1" ht="14">
      <c r="A1460" s="172">
        <f>A1461</f>
        <v>0</v>
      </c>
    </row>
    <row r="1461" spans="1:1">
      <c r="A1461" s="143">
        <f>A1463</f>
        <v>0</v>
      </c>
    </row>
    <row r="1462" spans="1:1">
      <c r="A1462" s="143"/>
    </row>
    <row r="1463" spans="1:1" ht="12.5">
      <c r="A1463" s="146"/>
    </row>
    <row r="1464" spans="1:1" ht="12.5">
      <c r="A1464" s="133"/>
    </row>
    <row r="1465" spans="1:1" ht="12.5">
      <c r="A1465" s="171"/>
    </row>
    <row r="1466" spans="1:1" ht="12.5">
      <c r="A1466" s="139"/>
    </row>
    <row r="1467" spans="1:1" ht="14">
      <c r="A1467" s="169">
        <f>A1469</f>
        <v>0</v>
      </c>
    </row>
    <row r="1468" spans="1:1">
      <c r="A1468" s="131"/>
    </row>
    <row r="1469" spans="1:1">
      <c r="A1469" s="163">
        <f>A1471+A1476</f>
        <v>0</v>
      </c>
    </row>
    <row r="1470" spans="1:1">
      <c r="A1470" s="123"/>
    </row>
    <row r="1471" spans="1:1" ht="12.5">
      <c r="A1471" s="126"/>
    </row>
    <row r="1472" spans="1:1" ht="12.5">
      <c r="A1472" s="127"/>
    </row>
    <row r="1473" spans="1:1" ht="12.5">
      <c r="A1473" s="127"/>
    </row>
    <row r="1474" spans="1:1" ht="12.5">
      <c r="A1474" s="135"/>
    </row>
    <row r="1475" spans="1:1">
      <c r="A1475" s="123"/>
    </row>
    <row r="1476" spans="1:1" ht="12.5">
      <c r="A1476" s="126"/>
    </row>
    <row r="1477" spans="1:1" ht="12.5">
      <c r="A1477" s="127"/>
    </row>
    <row r="1478" spans="1:1" ht="12.5">
      <c r="A1478" s="133"/>
    </row>
    <row r="1479" spans="1:1" ht="12.5">
      <c r="A1479" s="127"/>
    </row>
    <row r="1480" spans="1:1" ht="12.5">
      <c r="A1480" s="146"/>
    </row>
    <row r="1481" spans="1:1" ht="14">
      <c r="A1481" s="169">
        <f>A1482</f>
        <v>0</v>
      </c>
    </row>
    <row r="1482" spans="1:1">
      <c r="A1482" s="137"/>
    </row>
    <row r="1483" spans="1:1" ht="12.5">
      <c r="A1483" s="146"/>
    </row>
    <row r="1484" spans="1:1">
      <c r="A1484" s="124"/>
    </row>
    <row r="1485" spans="1:1">
      <c r="A1485" s="166">
        <f>A1487+A1490+A1498+A1500+A1506+A1508+A1504+A1496+A1494</f>
        <v>0</v>
      </c>
    </row>
    <row r="1486" spans="1:1">
      <c r="A1486" s="166"/>
    </row>
    <row r="1487" spans="1:1" ht="12.5">
      <c r="A1487" s="126"/>
    </row>
    <row r="1488" spans="1:1" ht="12.5">
      <c r="A1488" s="127"/>
    </row>
    <row r="1489" spans="1:1" ht="12.5">
      <c r="A1489" s="128"/>
    </row>
    <row r="1490" spans="1:1" ht="12.5">
      <c r="A1490" s="170"/>
    </row>
    <row r="1491" spans="1:1" ht="12.5">
      <c r="A1491" s="127"/>
    </row>
    <row r="1492" spans="1:1" ht="12.5">
      <c r="A1492" s="127"/>
    </row>
    <row r="1493" spans="1:1" ht="12.5">
      <c r="A1493" s="107"/>
    </row>
    <row r="1494" spans="1:1" ht="12.5">
      <c r="A1494" s="107"/>
    </row>
    <row r="1495" spans="1:1" ht="12.5">
      <c r="A1495" s="107"/>
    </row>
    <row r="1496" spans="1:1" ht="12.5">
      <c r="A1496" s="170"/>
    </row>
    <row r="1497" spans="1:1" ht="12.5">
      <c r="A1497" s="107"/>
    </row>
    <row r="1498" spans="1:1" ht="12.5">
      <c r="A1498" s="107"/>
    </row>
    <row r="1499" spans="1:1">
      <c r="A1499" s="124"/>
    </row>
    <row r="1500" spans="1:1" ht="12.5">
      <c r="A1500" s="136"/>
    </row>
    <row r="1501" spans="1:1" ht="12.5">
      <c r="A1501" s="127"/>
    </row>
    <row r="1502" spans="1:1" ht="12.5">
      <c r="A1502" s="127"/>
    </row>
    <row r="1503" spans="1:1" ht="12.5">
      <c r="A1503" s="128"/>
    </row>
    <row r="1504" spans="1:1" ht="12.5">
      <c r="A1504" s="128"/>
    </row>
    <row r="1505" spans="1:1" ht="12.5">
      <c r="A1505" s="136"/>
    </row>
    <row r="1506" spans="1:1" ht="12.5">
      <c r="A1506" s="128"/>
    </row>
    <row r="1507" spans="1:1">
      <c r="A1507" s="124"/>
    </row>
    <row r="1508" spans="1:1" ht="12.5">
      <c r="A1508" s="128"/>
    </row>
    <row r="1509" spans="1:1" ht="12.5">
      <c r="A1509" s="107"/>
    </row>
    <row r="1510" spans="1:1" ht="12.5">
      <c r="A1510" s="107"/>
    </row>
    <row r="1511" spans="1:1" ht="15.5">
      <c r="A1511" s="122"/>
    </row>
    <row r="1512" spans="1:1" ht="12.5">
      <c r="A1512" s="107"/>
    </row>
    <row r="1513" spans="1:1">
      <c r="A1513" s="123">
        <f>A1519+A1531+A1569+A1565+A1524</f>
        <v>0</v>
      </c>
    </row>
    <row r="1514" spans="1:1">
      <c r="A1514" s="124"/>
    </row>
    <row r="1515" spans="1:1">
      <c r="A1515" s="125">
        <f>A1516+A1517</f>
        <v>0</v>
      </c>
    </row>
    <row r="1516" spans="1:1">
      <c r="A1516" s="124"/>
    </row>
    <row r="1517" spans="1:1">
      <c r="A1517" s="124">
        <f>A1513-A1516</f>
        <v>0</v>
      </c>
    </row>
    <row r="1518" spans="1:1">
      <c r="A1518" s="249">
        <f>A1521+A1528+A1536+A1544+A1550+A1555+A1561+A1572+A1581+A1588</f>
        <v>0</v>
      </c>
    </row>
    <row r="1519" spans="1:1" ht="14">
      <c r="A1519" s="169">
        <f>A1520</f>
        <v>0</v>
      </c>
    </row>
    <row r="1520" spans="1:1">
      <c r="A1520" s="137"/>
    </row>
    <row r="1521" spans="1:1" ht="12.5">
      <c r="A1521" s="127"/>
    </row>
    <row r="1522" spans="1:1" ht="12.5">
      <c r="A1522" s="127"/>
    </row>
    <row r="1523" spans="1:1" ht="12.5">
      <c r="A1523" s="139"/>
    </row>
    <row r="1524" spans="1:1" ht="14">
      <c r="A1524" s="169">
        <f>A1525</f>
        <v>0</v>
      </c>
    </row>
    <row r="1525" spans="1:1">
      <c r="A1525" s="137">
        <f>A1527</f>
        <v>0</v>
      </c>
    </row>
    <row r="1526" spans="1:1">
      <c r="A1526" s="123"/>
    </row>
    <row r="1527" spans="1:1" ht="12.5">
      <c r="A1527" s="126"/>
    </row>
    <row r="1528" spans="1:1" ht="12.5">
      <c r="A1528" s="127"/>
    </row>
    <row r="1529" spans="1:1" ht="12.5">
      <c r="A1529" s="171"/>
    </row>
    <row r="1530" spans="1:1" ht="12.5">
      <c r="A1530" s="135"/>
    </row>
    <row r="1531" spans="1:1" ht="14">
      <c r="A1531" s="169">
        <f>A1533+A1540+A1547</f>
        <v>0</v>
      </c>
    </row>
    <row r="1532" spans="1:1" ht="12.5">
      <c r="A1532" s="127"/>
    </row>
    <row r="1533" spans="1:1">
      <c r="A1533" s="123">
        <f>A1535</f>
        <v>0</v>
      </c>
    </row>
    <row r="1534" spans="1:1">
      <c r="A1534" s="123"/>
    </row>
    <row r="1535" spans="1:1" ht="12.5">
      <c r="A1535" s="126"/>
    </row>
    <row r="1536" spans="1:1" ht="12.5">
      <c r="A1536" s="127"/>
    </row>
    <row r="1537" spans="1:1" ht="12.5">
      <c r="A1537" s="133"/>
    </row>
    <row r="1538" spans="1:1" ht="12.5">
      <c r="A1538" s="154"/>
    </row>
    <row r="1539" spans="1:1" ht="12.5">
      <c r="A1539" s="135"/>
    </row>
    <row r="1540" spans="1:1">
      <c r="A1540" s="123">
        <f>A1543</f>
        <v>0</v>
      </c>
    </row>
    <row r="1541" spans="1:1" ht="12.5">
      <c r="A1541" s="244"/>
    </row>
    <row r="1542" spans="1:1">
      <c r="A1542" s="123"/>
    </row>
    <row r="1543" spans="1:1" ht="12.5">
      <c r="A1543" s="126"/>
    </row>
    <row r="1544" spans="1:1" ht="12.5">
      <c r="A1544" s="127"/>
    </row>
    <row r="1545" spans="1:1" ht="12.5">
      <c r="A1545" s="127"/>
    </row>
    <row r="1546" spans="1:1" ht="12.5">
      <c r="A1546" s="135"/>
    </row>
    <row r="1547" spans="1:1">
      <c r="A1547" s="163">
        <f>A1549+A1554+A1560</f>
        <v>0</v>
      </c>
    </row>
    <row r="1548" spans="1:1">
      <c r="A1548" s="123"/>
    </row>
    <row r="1549" spans="1:1" ht="12.5">
      <c r="A1549" s="126"/>
    </row>
    <row r="1550" spans="1:1" ht="12.5">
      <c r="A1550" s="127"/>
    </row>
    <row r="1551" spans="1:1" ht="12.5">
      <c r="A1551" s="127"/>
    </row>
    <row r="1552" spans="1:1" ht="12.5">
      <c r="A1552" s="135"/>
    </row>
    <row r="1553" spans="1:1">
      <c r="A1553" s="123"/>
    </row>
    <row r="1554" spans="1:1" ht="12.5">
      <c r="A1554" s="126"/>
    </row>
    <row r="1555" spans="1:1" ht="12.5">
      <c r="A1555" s="127"/>
    </row>
    <row r="1556" spans="1:1" ht="12.5">
      <c r="A1556" s="133"/>
    </row>
    <row r="1557" spans="1:1" ht="12.5">
      <c r="A1557" s="127"/>
    </row>
    <row r="1558" spans="1:1">
      <c r="A1558" s="124"/>
    </row>
    <row r="1559" spans="1:1">
      <c r="A1559" s="123"/>
    </row>
    <row r="1560" spans="1:1" ht="12.5">
      <c r="A1560" s="126"/>
    </row>
    <row r="1561" spans="1:1" ht="12.5">
      <c r="A1561" s="127"/>
    </row>
    <row r="1562" spans="1:1" ht="12.5">
      <c r="A1562" s="133"/>
    </row>
    <row r="1563" spans="1:1" ht="12.5">
      <c r="A1563" s="127"/>
    </row>
    <row r="1564" spans="1:1" ht="12.5">
      <c r="A1564" s="135"/>
    </row>
    <row r="1565" spans="1:1" ht="14">
      <c r="A1565" s="169">
        <f>A1566</f>
        <v>0</v>
      </c>
    </row>
    <row r="1566" spans="1:1">
      <c r="A1566" s="137"/>
    </row>
    <row r="1567" spans="1:1" ht="12.5">
      <c r="A1567" s="262"/>
    </row>
    <row r="1568" spans="1:1">
      <c r="A1568" s="226"/>
    </row>
    <row r="1569" spans="1:1">
      <c r="A1569" s="166">
        <f>A1571++A1574+A1580+A1583+A1585+A1590+A1587+A1578+A1576</f>
        <v>0</v>
      </c>
    </row>
    <row r="1570" spans="1:1">
      <c r="A1570" s="166"/>
    </row>
    <row r="1571" spans="1:1" ht="12.5">
      <c r="A1571" s="126"/>
    </row>
    <row r="1572" spans="1:1" ht="12.5">
      <c r="A1572" s="127"/>
    </row>
    <row r="1573" spans="1:1" ht="12.5">
      <c r="A1573" s="134"/>
    </row>
    <row r="1574" spans="1:1" ht="12.5">
      <c r="A1574" s="170"/>
    </row>
    <row r="1575" spans="1:1" ht="12.5">
      <c r="A1575" s="170"/>
    </row>
    <row r="1576" spans="1:1" ht="12.5">
      <c r="A1576" s="170"/>
    </row>
    <row r="1577" spans="1:1" ht="12.5">
      <c r="A1577" s="170"/>
    </row>
    <row r="1578" spans="1:1" ht="12.5">
      <c r="A1578" s="170"/>
    </row>
    <row r="1579" spans="1:1" ht="12.5">
      <c r="A1579" s="107"/>
    </row>
    <row r="1580" spans="1:1" ht="12.5">
      <c r="A1580" s="136"/>
    </row>
    <row r="1581" spans="1:1" ht="12.5">
      <c r="A1581" s="127"/>
    </row>
    <row r="1582" spans="1:1" ht="12.5">
      <c r="A1582" s="136"/>
    </row>
    <row r="1583" spans="1:1" ht="12.5">
      <c r="A1583" s="128"/>
    </row>
    <row r="1584" spans="1:1" ht="12.5">
      <c r="A1584" s="116"/>
    </row>
    <row r="1585" spans="1:1" ht="12.5">
      <c r="A1585" s="128"/>
    </row>
    <row r="1586" spans="1:1" ht="12.5">
      <c r="A1586" s="128"/>
    </row>
    <row r="1587" spans="1:1" ht="12.5">
      <c r="A1587" s="136"/>
    </row>
    <row r="1588" spans="1:1" ht="12.5">
      <c r="A1588" s="133"/>
    </row>
    <row r="1589" spans="1:1" ht="12.5">
      <c r="A1589" s="136"/>
    </row>
    <row r="1590" spans="1:1" ht="12.5">
      <c r="A1590" s="128"/>
    </row>
    <row r="1591" spans="1:1" ht="12.5">
      <c r="A1591" s="128"/>
    </row>
    <row r="1592" spans="1:1" ht="12.5">
      <c r="A1592" s="128"/>
    </row>
    <row r="1593" spans="1:1" ht="15.5">
      <c r="A1593" s="122"/>
    </row>
    <row r="1594" spans="1:1" ht="12.5">
      <c r="A1594" s="107"/>
    </row>
    <row r="1595" spans="1:1">
      <c r="A1595" s="123">
        <f>A1601+A1606+A1613+A1626+A1630</f>
        <v>0</v>
      </c>
    </row>
    <row r="1596" spans="1:1">
      <c r="A1596" s="124"/>
    </row>
    <row r="1597" spans="1:1">
      <c r="A1597" s="125">
        <f>A1598+A1599</f>
        <v>0</v>
      </c>
    </row>
    <row r="1598" spans="1:1">
      <c r="A1598" s="124"/>
    </row>
    <row r="1599" spans="1:1">
      <c r="A1599" s="124">
        <f>A1595-A1598</f>
        <v>0</v>
      </c>
    </row>
    <row r="1600" spans="1:1">
      <c r="A1600" s="249">
        <f>A1603+A1610+A1617+A1622+A1633</f>
        <v>0</v>
      </c>
    </row>
    <row r="1601" spans="1:1" ht="14">
      <c r="A1601" s="169">
        <f>A1602</f>
        <v>0</v>
      </c>
    </row>
    <row r="1602" spans="1:1">
      <c r="A1602" s="137"/>
    </row>
    <row r="1603" spans="1:1" ht="12.5">
      <c r="A1603" s="127"/>
    </row>
    <row r="1604" spans="1:1" ht="12.5">
      <c r="A1604" s="127"/>
    </row>
    <row r="1605" spans="1:1" ht="12.5">
      <c r="A1605" s="139"/>
    </row>
    <row r="1606" spans="1:1" ht="14">
      <c r="A1606" s="172">
        <f>A1607</f>
        <v>0</v>
      </c>
    </row>
    <row r="1607" spans="1:1">
      <c r="A1607" s="143">
        <f>A1609</f>
        <v>0</v>
      </c>
    </row>
    <row r="1608" spans="1:1">
      <c r="A1608" s="143"/>
    </row>
    <row r="1609" spans="1:1" ht="12.5">
      <c r="A1609" s="146"/>
    </row>
    <row r="1610" spans="1:1" ht="12.5">
      <c r="A1610" s="133"/>
    </row>
    <row r="1611" spans="1:1" ht="12.5">
      <c r="A1611" s="133"/>
    </row>
    <row r="1612" spans="1:1">
      <c r="A1612" s="124"/>
    </row>
    <row r="1613" spans="1:1" ht="14">
      <c r="A1613" s="169">
        <f>A1614</f>
        <v>0</v>
      </c>
    </row>
    <row r="1614" spans="1:1">
      <c r="A1614" s="163"/>
    </row>
    <row r="1615" spans="1:1">
      <c r="A1615" s="123"/>
    </row>
    <row r="1616" spans="1:1" ht="12.5">
      <c r="A1616" s="126"/>
    </row>
    <row r="1617" spans="1:1" ht="12.5">
      <c r="A1617" s="127"/>
    </row>
    <row r="1618" spans="1:1" ht="12.5">
      <c r="A1618" s="127"/>
    </row>
    <row r="1619" spans="1:1" ht="12.5">
      <c r="A1619" s="151"/>
    </row>
    <row r="1620" spans="1:1">
      <c r="A1620" s="123"/>
    </row>
    <row r="1621" spans="1:1" ht="12.5">
      <c r="A1621" s="126"/>
    </row>
    <row r="1622" spans="1:1" ht="12.5">
      <c r="A1622" s="127"/>
    </row>
    <row r="1623" spans="1:1" ht="12.5">
      <c r="A1623" s="133"/>
    </row>
    <row r="1624" spans="1:1" ht="12.5">
      <c r="A1624" s="127"/>
    </row>
    <row r="1625" spans="1:1" ht="12.5">
      <c r="A1625" s="146"/>
    </row>
    <row r="1626" spans="1:1" ht="14">
      <c r="A1626" s="169">
        <f>A1627</f>
        <v>0</v>
      </c>
    </row>
    <row r="1627" spans="1:1">
      <c r="A1627" s="137"/>
    </row>
    <row r="1628" spans="1:1">
      <c r="A1628" s="137"/>
    </row>
    <row r="1629" spans="1:1" ht="12.5">
      <c r="A1629" s="116"/>
    </row>
    <row r="1630" spans="1:1">
      <c r="A1630" s="166">
        <f>A1632+A1635+A1639+A1641+A1643+A1645+A1647+A1637</f>
        <v>0</v>
      </c>
    </row>
    <row r="1631" spans="1:1">
      <c r="A1631" s="166"/>
    </row>
    <row r="1632" spans="1:1" ht="12.5">
      <c r="A1632" s="126"/>
    </row>
    <row r="1633" spans="1:1" ht="12.5">
      <c r="A1633" s="127"/>
    </row>
    <row r="1634" spans="1:1" ht="12.5">
      <c r="A1634" s="135"/>
    </row>
    <row r="1635" spans="1:1" ht="12.5">
      <c r="A1635" s="170"/>
    </row>
    <row r="1636" spans="1:1" ht="12.5">
      <c r="A1636" s="170"/>
    </row>
    <row r="1637" spans="1:1" ht="12.5">
      <c r="A1637" s="170"/>
    </row>
    <row r="1638" spans="1:1" ht="12.5">
      <c r="A1638" s="170"/>
    </row>
    <row r="1639" spans="1:1" ht="12.5">
      <c r="A1639" s="170"/>
    </row>
    <row r="1640" spans="1:1" ht="12.5">
      <c r="A1640" s="107"/>
    </row>
    <row r="1641" spans="1:1" ht="12.5">
      <c r="A1641" s="136"/>
    </row>
    <row r="1642" spans="1:1" ht="12.5">
      <c r="A1642" s="136"/>
    </row>
    <row r="1643" spans="1:1" ht="12.5">
      <c r="A1643" s="170"/>
    </row>
    <row r="1644" spans="1:1" ht="12.5">
      <c r="A1644" s="116"/>
    </row>
    <row r="1645" spans="1:1" ht="12.5">
      <c r="A1645" s="128"/>
    </row>
    <row r="1646" spans="1:1">
      <c r="A1646" s="124"/>
    </row>
    <row r="1647" spans="1:1" ht="12.5">
      <c r="A1647" s="128"/>
    </row>
    <row r="1648" spans="1:1" ht="12.5">
      <c r="A1648" s="107"/>
    </row>
    <row r="1649" spans="1:1" ht="12.5">
      <c r="A1649" s="107"/>
    </row>
    <row r="1650" spans="1:1" ht="15.5">
      <c r="A1650" s="122"/>
    </row>
    <row r="1651" spans="1:1" ht="12.5">
      <c r="A1651" s="107"/>
    </row>
    <row r="1652" spans="1:1">
      <c r="A1652" s="123">
        <f>A1658+A1663+A1671+A1684+A1689</f>
        <v>0</v>
      </c>
    </row>
    <row r="1653" spans="1:1">
      <c r="A1653" s="124"/>
    </row>
    <row r="1654" spans="1:1">
      <c r="A1654" s="125">
        <f>A1655+A1656</f>
        <v>0</v>
      </c>
    </row>
    <row r="1655" spans="1:1">
      <c r="A1655" s="124"/>
    </row>
    <row r="1656" spans="1:1">
      <c r="A1656" s="124">
        <f>A1652-A1655</f>
        <v>0</v>
      </c>
    </row>
    <row r="1657" spans="1:1">
      <c r="A1657" s="249">
        <f>A1660+A1668+A1675+A1680+A1686+A1692</f>
        <v>0</v>
      </c>
    </row>
    <row r="1658" spans="1:1" ht="14">
      <c r="A1658" s="169">
        <f>A1659</f>
        <v>0</v>
      </c>
    </row>
    <row r="1659" spans="1:1">
      <c r="A1659" s="137"/>
    </row>
    <row r="1660" spans="1:1" ht="12.5">
      <c r="A1660" s="127"/>
    </row>
    <row r="1661" spans="1:1" ht="12.5">
      <c r="A1661" s="127"/>
    </row>
    <row r="1662" spans="1:1" ht="12.5">
      <c r="A1662" s="139"/>
    </row>
    <row r="1663" spans="1:1" ht="14">
      <c r="A1663" s="169">
        <f>A1664</f>
        <v>0</v>
      </c>
    </row>
    <row r="1664" spans="1:1">
      <c r="A1664" s="137">
        <f>A1667</f>
        <v>0</v>
      </c>
    </row>
    <row r="1665" spans="1:1" ht="12.5">
      <c r="A1665" s="174"/>
    </row>
    <row r="1666" spans="1:1">
      <c r="A1666" s="123"/>
    </row>
    <row r="1667" spans="1:1" ht="12.5">
      <c r="A1667" s="126"/>
    </row>
    <row r="1668" spans="1:1" ht="12.5">
      <c r="A1668" s="127"/>
    </row>
    <row r="1669" spans="1:1" ht="12.5">
      <c r="A1669" s="171"/>
    </row>
    <row r="1670" spans="1:1">
      <c r="A1670" s="124"/>
    </row>
    <row r="1671" spans="1:1" ht="14">
      <c r="A1671" s="169">
        <f>A1672</f>
        <v>0</v>
      </c>
    </row>
    <row r="1672" spans="1:1">
      <c r="A1672" s="163">
        <f>A1674+A1679</f>
        <v>0</v>
      </c>
    </row>
    <row r="1673" spans="1:1">
      <c r="A1673" s="123"/>
    </row>
    <row r="1674" spans="1:1" ht="12.5">
      <c r="A1674" s="126"/>
    </row>
    <row r="1675" spans="1:1" ht="12.5">
      <c r="A1675" s="127"/>
    </row>
    <row r="1676" spans="1:1" ht="12.5">
      <c r="A1676" s="127"/>
    </row>
    <row r="1677" spans="1:1" ht="12.5">
      <c r="A1677" s="126"/>
    </row>
    <row r="1678" spans="1:1">
      <c r="A1678" s="123"/>
    </row>
    <row r="1679" spans="1:1" ht="12.5">
      <c r="A1679" s="136"/>
    </row>
    <row r="1680" spans="1:1" ht="12.5">
      <c r="A1680" s="133"/>
    </row>
    <row r="1681" spans="1:1" ht="12.5">
      <c r="A1681" s="133"/>
    </row>
    <row r="1682" spans="1:1" ht="12.5">
      <c r="A1682" s="158"/>
    </row>
    <row r="1683" spans="1:1" ht="12.5">
      <c r="A1683" s="107"/>
    </row>
    <row r="1684" spans="1:1" ht="14">
      <c r="A1684" s="169">
        <f>A1685</f>
        <v>0</v>
      </c>
    </row>
    <row r="1685" spans="1:1">
      <c r="A1685" s="137"/>
    </row>
    <row r="1686" spans="1:1" ht="12.5">
      <c r="A1686" s="133"/>
    </row>
    <row r="1687" spans="1:1" ht="12.5">
      <c r="A1687" s="146"/>
    </row>
    <row r="1688" spans="1:1" ht="12.5">
      <c r="A1688" s="116"/>
    </row>
    <row r="1689" spans="1:1">
      <c r="A1689" s="166">
        <f>A1691+A1694+A1699+A1701+A1703+A1705+A1707+A1709+A1697</f>
        <v>0</v>
      </c>
    </row>
    <row r="1690" spans="1:1">
      <c r="A1690" s="166"/>
    </row>
    <row r="1691" spans="1:1" ht="12.5">
      <c r="A1691" s="126"/>
    </row>
    <row r="1692" spans="1:1" ht="12.5">
      <c r="A1692" s="127"/>
    </row>
    <row r="1693" spans="1:1">
      <c r="A1693" s="124"/>
    </row>
    <row r="1694" spans="1:1" ht="12.5">
      <c r="A1694" s="170"/>
    </row>
    <row r="1695" spans="1:1" ht="12.5">
      <c r="A1695" s="127"/>
    </row>
    <row r="1696" spans="1:1" ht="12.5">
      <c r="A1696" s="127"/>
    </row>
    <row r="1697" spans="1:1" ht="12.5">
      <c r="A1697" s="170"/>
    </row>
    <row r="1698" spans="1:1" ht="12.5">
      <c r="A1698" s="170"/>
    </row>
    <row r="1699" spans="1:1" ht="12.5">
      <c r="A1699" s="170"/>
    </row>
    <row r="1700" spans="1:1" ht="12.5">
      <c r="A1700" s="140"/>
    </row>
    <row r="1701" spans="1:1" ht="12.5">
      <c r="A1701" s="136"/>
    </row>
    <row r="1702" spans="1:1" ht="12.5">
      <c r="A1702" s="136"/>
    </row>
    <row r="1703" spans="1:1" ht="12.5">
      <c r="A1703" s="170"/>
    </row>
    <row r="1704" spans="1:1" ht="12.5">
      <c r="A1704" s="136"/>
    </row>
    <row r="1705" spans="1:1" ht="12.5">
      <c r="A1705" s="128"/>
    </row>
    <row r="1706" spans="1:1" ht="12.5">
      <c r="A1706" s="116"/>
    </row>
    <row r="1707" spans="1:1" ht="12.5">
      <c r="A1707" s="128"/>
    </row>
    <row r="1708" spans="1:1">
      <c r="A1708" s="124"/>
    </row>
    <row r="1709" spans="1:1" ht="12.5">
      <c r="A1709" s="128"/>
    </row>
    <row r="1710" spans="1:1" ht="12.5">
      <c r="A1710" s="128"/>
    </row>
    <row r="1711" spans="1:1" ht="12.5">
      <c r="A1711" s="128"/>
    </row>
    <row r="1712" spans="1:1" ht="15.5">
      <c r="A1712" s="122"/>
    </row>
    <row r="1713" spans="1:1" ht="12.5">
      <c r="A1713" s="128"/>
    </row>
    <row r="1714" spans="1:1">
      <c r="A1714" s="131"/>
    </row>
    <row r="1715" spans="1:1">
      <c r="A1715" s="131"/>
    </row>
    <row r="1716" spans="1:1">
      <c r="A1716" s="131">
        <f>A1717+A1718</f>
        <v>0</v>
      </c>
    </row>
    <row r="1717" spans="1:1">
      <c r="A1717" s="131"/>
    </row>
    <row r="1718" spans="1:1">
      <c r="A1718" s="131">
        <f>SUM(A1719:A1721)</f>
        <v>0</v>
      </c>
    </row>
    <row r="1719" spans="1:1" ht="12.5">
      <c r="A1719" s="128"/>
    </row>
    <row r="1720" spans="1:1" ht="12.5">
      <c r="A1720" s="132"/>
    </row>
    <row r="1721" spans="1:1" ht="12.5">
      <c r="A1721" s="107"/>
    </row>
    <row r="1722" spans="1:1" ht="12.5">
      <c r="A1722" s="140"/>
    </row>
    <row r="1723" spans="1:1" ht="12.5">
      <c r="A1723" s="140"/>
    </row>
    <row r="1724" spans="1:1">
      <c r="A1724" s="137"/>
    </row>
    <row r="1725" spans="1:1" ht="12.5">
      <c r="A1725" s="184"/>
    </row>
    <row r="1726" spans="1:1">
      <c r="A1726" s="137"/>
    </row>
    <row r="1727" spans="1:1">
      <c r="A1727" s="4"/>
    </row>
    <row r="1728" spans="1:1">
      <c r="A1728" s="131"/>
    </row>
    <row r="1729" spans="1:1">
      <c r="A1729" s="137"/>
    </row>
    <row r="1730" spans="1:1" ht="15.5">
      <c r="A1730" s="29">
        <f ca="1">SUMIF(A$7:$C$1727,$C$1652,A$7:A$1727)+A1714+A1716+A1724+A1726</f>
        <v>0</v>
      </c>
    </row>
    <row r="1731" spans="1:1">
      <c r="A1731" s="209">
        <f ca="1">SUMIF(A$7:$C$1727,$C$1731,A$7:A$1727)-A311-A340-A349-A437-A484-A507-A509-A543-A561-A581-A839-A847-A145-A157-A401-A806-A1023-A1041-A1054-A855-A110</f>
        <v>0</v>
      </c>
    </row>
    <row r="1732" spans="1:1">
      <c r="A1732" s="160">
        <f ca="1">SUMIF(A$7:$C$1727,$C$1732,A$7:A$1727)</f>
        <v>0</v>
      </c>
    </row>
    <row r="1733" spans="1:1" ht="12.5">
      <c r="A1733" s="175"/>
    </row>
    <row r="1734" spans="1:1" ht="15.5">
      <c r="A1734" s="176">
        <f ca="1">SUMIF(A$7:$C$1727,$C$9,A$7:A$1727)+A1714+A1716+A1724+A1726</f>
        <v>0</v>
      </c>
    </row>
    <row r="1735" spans="1:1">
      <c r="A1735" s="145">
        <f ca="1">SUMIF(A$7:$C$1727,$C$1735,A$7:A$1727)</f>
        <v>0</v>
      </c>
    </row>
    <row r="1736" spans="1:1">
      <c r="A1736" s="145">
        <f ca="1">SUMIF(A$7:$C$1727,$C$921,A$7:A$1727)</f>
        <v>0</v>
      </c>
    </row>
    <row r="1737" spans="1:1">
      <c r="A1737" s="145">
        <f t="shared" ref="A1737" si="6">A1011</f>
        <v>0</v>
      </c>
    </row>
    <row r="1738" spans="1:1">
      <c r="A1738" s="145">
        <f t="shared" ref="A1738" si="7">A1726+A118</f>
        <v>0</v>
      </c>
    </row>
    <row r="1739" spans="1:1">
      <c r="A1739" s="145"/>
    </row>
    <row r="1740" spans="1:1">
      <c r="A1740" s="145">
        <f ca="1">SUMIF(A$7:$C$1727,$C$1656,A$7:A$1727)+A1714+A1716+A1724+A1156</f>
        <v>0</v>
      </c>
    </row>
    <row r="1741" spans="1:1">
      <c r="A1741" s="4"/>
    </row>
    <row r="1742" spans="1:1">
      <c r="A1742" s="4">
        <f ca="1">A1730-A1734</f>
        <v>0</v>
      </c>
    </row>
    <row r="1743" spans="1:1">
      <c r="A1743" s="4">
        <f ca="1">A1734-SUM(A1735:A1740)</f>
        <v>0</v>
      </c>
    </row>
    <row r="1744" spans="1:1">
      <c r="A1744" s="4"/>
    </row>
    <row r="1745" spans="1:1">
      <c r="A1745" s="30"/>
    </row>
    <row r="1746" spans="1:1" ht="12.5">
      <c r="A1746" s="107">
        <f ca="1">SUMIF($A$1:A$1733,$C1746,A$1:A$1733)</f>
        <v>0</v>
      </c>
    </row>
    <row r="1747" spans="1:1" ht="12.5">
      <c r="A1747" s="107">
        <f ca="1">SUMIF($A$1:A$1733,$C1747,A$1:A$1733)</f>
        <v>0</v>
      </c>
    </row>
    <row r="1748" spans="1:1" ht="12.5">
      <c r="A1748" s="107">
        <f ca="1">SUMIF($A$1:A$1733,$C1748,A$1:A$1733)</f>
        <v>0</v>
      </c>
    </row>
    <row r="1749" spans="1:1" ht="12.5">
      <c r="A1749" s="107">
        <f ca="1">SUMIF($A$1:A$1733,$C1749,A$1:A$1733)</f>
        <v>0</v>
      </c>
    </row>
    <row r="1750" spans="1:1" ht="12.5">
      <c r="A1750" s="107">
        <f ca="1">SUMIF($A$1:A$1733,$C1750,A$1:A$1733)</f>
        <v>0</v>
      </c>
    </row>
    <row r="1751" spans="1:1" ht="12.5">
      <c r="A1751" s="107">
        <f ca="1">SUMIF($A$1:A$1733,$C1751,A$1:A$1733)</f>
        <v>0</v>
      </c>
    </row>
    <row r="1752" spans="1:1" ht="12.5">
      <c r="A1752" s="107">
        <f ca="1">SUMIF($A$1:A$1733,$C1752,A$1:A$1733)</f>
        <v>0</v>
      </c>
    </row>
    <row r="1753" spans="1:1" ht="12.5">
      <c r="A1753" s="107">
        <f ca="1">SUMIF($A$1:A$1733,$C1753,A$1:A$1733)</f>
        <v>0</v>
      </c>
    </row>
    <row r="1754" spans="1:1" ht="12.5">
      <c r="A1754" s="107">
        <f ca="1">SUMIF($A$1:A$1733,$C1754,A$1:A$1733)</f>
        <v>0</v>
      </c>
    </row>
    <row r="1755" spans="1:1" ht="12.5">
      <c r="A1755" s="107">
        <f ca="1">SUMIF($A$1:A$1733,$C1755,A$1:A$1733)</f>
        <v>0</v>
      </c>
    </row>
    <row r="1756" spans="1:1" ht="12.5">
      <c r="A1756" s="107">
        <f ca="1">SUMIF($A$1:A$1733,$C1756,A$1:A$1733)</f>
        <v>0</v>
      </c>
    </row>
    <row r="1757" spans="1:1" ht="12.5">
      <c r="A1757" s="107">
        <f ca="1">SUMIF($A$1:A$1733,$C1757,A$1:A$1733)</f>
        <v>0</v>
      </c>
    </row>
    <row r="1758" spans="1:1" ht="12.5">
      <c r="A1758" s="107">
        <f ca="1">SUMIF($A$1:A$1733,$C1758,A$1:A$1733)</f>
        <v>0</v>
      </c>
    </row>
    <row r="1759" spans="1:1" ht="12.5">
      <c r="A1759" s="107">
        <f ca="1">SUMIF($A$1:A$1733,$C1759,A$1:A$1733)</f>
        <v>0</v>
      </c>
    </row>
    <row r="1760" spans="1:1" ht="12.5">
      <c r="A1760" s="107">
        <f ca="1">SUMIF($A$1:A$1733,$C1760,A$1:A$1733)</f>
        <v>0</v>
      </c>
    </row>
    <row r="1761" spans="1:1" ht="12.5">
      <c r="A1761" s="107">
        <f ca="1">SUMIF($A$1:A$1733,$C1761,A$1:A$1733)</f>
        <v>0</v>
      </c>
    </row>
    <row r="1762" spans="1:1" ht="12.5">
      <c r="A1762" s="107">
        <f ca="1">SUMIF($A$1:A$1733,$C1762,A$1:A$1733)</f>
        <v>0</v>
      </c>
    </row>
    <row r="1763" spans="1:1" ht="12.5">
      <c r="A1763" s="107">
        <f ca="1">SUMIF($A$1:A$1733,$C1763,A$1:A$1733)</f>
        <v>0</v>
      </c>
    </row>
    <row r="1764" spans="1:1" ht="12.5">
      <c r="A1764" s="107">
        <f ca="1">SUMIF($A$1:A$1733,$C1764,A$1:A$1733)</f>
        <v>0</v>
      </c>
    </row>
    <row r="1765" spans="1:1" ht="12.5">
      <c r="A1765" s="107">
        <f ca="1">SUMIF($A$1:A$1733,$C1765,A$1:A$1733)</f>
        <v>0</v>
      </c>
    </row>
    <row r="1766" spans="1:1">
      <c r="A1766" s="6">
        <f ca="1">SUM(A1746:A1765)</f>
        <v>0</v>
      </c>
    </row>
    <row r="1767" spans="1:1" ht="12.5">
      <c r="A1767" s="107">
        <f>A1714</f>
        <v>0</v>
      </c>
    </row>
    <row r="1768" spans="1:1" ht="12.5">
      <c r="A1768" s="107">
        <f>A1717+A1709+A1647+A1590+A1508+A1444+A1355+A1299+A1225</f>
        <v>0</v>
      </c>
    </row>
    <row r="1769" spans="1:1" ht="12.5">
      <c r="A1769" s="107">
        <f>A1719</f>
        <v>0</v>
      </c>
    </row>
    <row r="1770" spans="1:1" ht="12.5">
      <c r="A1770" s="107">
        <f>A1720</f>
        <v>0</v>
      </c>
    </row>
    <row r="1771" spans="1:1" ht="12.5">
      <c r="A1771" s="107">
        <f>A1721</f>
        <v>0</v>
      </c>
    </row>
    <row r="1772" spans="1:1" ht="12.5">
      <c r="A1772" s="107">
        <f>A1724</f>
        <v>0</v>
      </c>
    </row>
    <row r="1773" spans="1:1">
      <c r="A1773" s="6">
        <f ca="1">SUM(A1766:A1772)</f>
        <v>0</v>
      </c>
    </row>
    <row r="1774" spans="1:1" ht="12.5">
      <c r="A1774" s="20">
        <f>A1726</f>
        <v>0</v>
      </c>
    </row>
    <row r="1775" spans="1:1">
      <c r="A1775" s="6">
        <f ca="1">A1773+A1774</f>
        <v>0</v>
      </c>
    </row>
    <row r="1776" spans="1:1">
      <c r="A1776" s="21">
        <f ca="1">A1775-A1734</f>
        <v>0</v>
      </c>
    </row>
    <row r="1777" spans="1:1">
      <c r="A1777" s="21"/>
    </row>
    <row r="1778" spans="1:1">
      <c r="A1778" s="21"/>
    </row>
    <row r="1780" spans="1:1" ht="12.5">
      <c r="A1780" s="107">
        <f ca="1">SUMIF(A$1:$B$1727,$C1780,A$1:A$1727)</f>
        <v>0</v>
      </c>
    </row>
    <row r="1781" spans="1:1" ht="12.5">
      <c r="A1781" s="107">
        <f ca="1">SUMIF(A$1:$B$1727,$C1781,A$1:A$1727)</f>
        <v>0</v>
      </c>
    </row>
    <row r="1782" spans="1:1" ht="12.5">
      <c r="A1782" s="107">
        <f ca="1">SUMIF(A$1:$B$1727,$C1782,A$1:A$1727)</f>
        <v>0</v>
      </c>
    </row>
    <row r="1783" spans="1:1" ht="12.5">
      <c r="A1783" s="107">
        <f ca="1">SUMIF(A$1:$B$1727,$C1783,A$1:A$1727)</f>
        <v>0</v>
      </c>
    </row>
    <row r="1784" spans="1:1" ht="12.5">
      <c r="A1784" s="107">
        <f ca="1">SUMIF(A$1:$B$1727,$C1784,A$1:A$1727)</f>
        <v>0</v>
      </c>
    </row>
    <row r="1785" spans="1:1" ht="12.5">
      <c r="A1785" s="107">
        <f ca="1">SUMIF(A$1:$B$1727,$C1785,A$1:A$1727)</f>
        <v>0</v>
      </c>
    </row>
    <row r="1786" spans="1:1" ht="12.5">
      <c r="A1786" s="107">
        <f ca="1">SUMIF(A$1:$B$1727,$C1786,A$1:A$1727)</f>
        <v>0</v>
      </c>
    </row>
    <row r="1787" spans="1:1" ht="12.5">
      <c r="A1787" s="107">
        <f ca="1">SUMIF(A$1:$B$1727,$C1787,A$1:A$1727)</f>
        <v>0</v>
      </c>
    </row>
    <row r="1788" spans="1:1" ht="12.5">
      <c r="A1788" s="107">
        <f ca="1">SUMIF(A$1:$B$1727,$C1788,A$1:A$1727)</f>
        <v>0</v>
      </c>
    </row>
    <row r="1789" spans="1:1" ht="12.5">
      <c r="A1789" s="107">
        <f ca="1">SUMIF(A$1:$B$1727,$C1789,A$1:A$1727)</f>
        <v>0</v>
      </c>
    </row>
    <row r="1790" spans="1:1" ht="12.5">
      <c r="A1790" s="107">
        <f ca="1">SUMIF(A$1:$B$1727,$C1790,A$1:A$1727)</f>
        <v>0</v>
      </c>
    </row>
    <row r="1791" spans="1:1" ht="12.5">
      <c r="A1791" s="107">
        <f ca="1">SUMIF(A$1:$B$1727,$C1791,A$1:A$1727)</f>
        <v>0</v>
      </c>
    </row>
    <row r="1792" spans="1:1" ht="12.5">
      <c r="A1792" s="107">
        <f ca="1">SUMIF(A$1:$B$1727,$C1792,A$1:A$1727)</f>
        <v>0</v>
      </c>
    </row>
    <row r="1793" spans="1:1" ht="12.5">
      <c r="A1793" s="107">
        <f ca="1">SUMIF(A$1:$B$1727,$C1793,A$1:A$1727)</f>
        <v>0</v>
      </c>
    </row>
    <row r="1794" spans="1:1" ht="12.5">
      <c r="A1794" s="107">
        <f ca="1">SUMIF(A$1:$B$1727,$C1794,A$1:A$1727)</f>
        <v>0</v>
      </c>
    </row>
    <row r="1795" spans="1:1" ht="12.5">
      <c r="A1795" s="107">
        <f ca="1">SUMIF(A$1:$B$1727,$C1795,A$1:A$1727)</f>
        <v>0</v>
      </c>
    </row>
    <row r="1796" spans="1:1" ht="12.5">
      <c r="A1796" s="107">
        <f ca="1">SUMIF(A$1:$B$1727,$C1796,A$1:A$1727)</f>
        <v>0</v>
      </c>
    </row>
    <row r="1797" spans="1:1" ht="12.5">
      <c r="A1797" s="107">
        <f ca="1">SUMIF(A$1:$B$1727,$C1797,A$1:A$1727)</f>
        <v>0</v>
      </c>
    </row>
    <row r="1798" spans="1:1" ht="12.5">
      <c r="A1798" s="107">
        <f ca="1">SUMIF(A$1:$B$1727,$C1798,A$1:A$1727)</f>
        <v>0</v>
      </c>
    </row>
    <row r="1799" spans="1:1" ht="12.5">
      <c r="A1799" s="107">
        <f ca="1">SUMIF(A$1:$B$1727,$C1799,A$1:A$1727)</f>
        <v>0</v>
      </c>
    </row>
    <row r="1800" spans="1:1" ht="12.5">
      <c r="A1800" s="107">
        <f ca="1">SUMIF(A$1:$B$1727,$C1800,A$1:A$1727)</f>
        <v>0</v>
      </c>
    </row>
    <row r="1801" spans="1:1" ht="12.5">
      <c r="A1801" s="107">
        <f ca="1">SUMIF(A$1:$B$1727,$C1801,A$1:A$1727)</f>
        <v>0</v>
      </c>
    </row>
    <row r="1802" spans="1:1" ht="12.5">
      <c r="A1802" s="107">
        <f ca="1">SUMIF(A$1:$B$1727,$C1802,A$1:A$1727)</f>
        <v>0</v>
      </c>
    </row>
    <row r="1803" spans="1:1">
      <c r="A1803" s="6">
        <f ca="1">SUM(A1780:A1802)</f>
        <v>0</v>
      </c>
    </row>
    <row r="1804" spans="1:1" ht="12.5">
      <c r="A1804" s="20">
        <f>A1714</f>
        <v>0</v>
      </c>
    </row>
    <row r="1805" spans="1:1" ht="12.5">
      <c r="A1805" s="20">
        <f>A1717</f>
        <v>0</v>
      </c>
    </row>
    <row r="1806" spans="1:1" ht="12.5">
      <c r="A1806" s="20">
        <f>A1719</f>
        <v>0</v>
      </c>
    </row>
    <row r="1807" spans="1:1" ht="12.5">
      <c r="A1807" s="20">
        <f>A1720</f>
        <v>0</v>
      </c>
    </row>
    <row r="1808" spans="1:1" ht="12.5">
      <c r="A1808" s="20">
        <f>A1721</f>
        <v>0</v>
      </c>
    </row>
    <row r="1809" spans="1:1" ht="12.5">
      <c r="A1809" s="20">
        <f>A1724</f>
        <v>0</v>
      </c>
    </row>
    <row r="1810" spans="1:1" ht="12.5">
      <c r="A1810" s="20">
        <f>A1726</f>
        <v>0</v>
      </c>
    </row>
    <row r="1811" spans="1:1">
      <c r="A1811" s="6">
        <f ca="1">SUM(A1803:A1810)</f>
        <v>0</v>
      </c>
    </row>
    <row r="1812" spans="1:1" ht="12.5">
      <c r="A1812" s="20">
        <f ca="1">A1811-A1730</f>
        <v>0</v>
      </c>
    </row>
    <row r="1813" spans="1:1" ht="12.5">
      <c r="A1813" s="20"/>
    </row>
    <row r="1814" spans="1:1" ht="12.5">
      <c r="A1814" s="20">
        <f t="shared" ref="A1814" si="8">A11</f>
        <v>0</v>
      </c>
    </row>
    <row r="1815" spans="1:1" ht="12.5">
      <c r="A1815" s="20">
        <f t="shared" ref="A1815" si="9">A30</f>
        <v>0</v>
      </c>
    </row>
    <row r="1816" spans="1:1" ht="12.5">
      <c r="A1816" s="20">
        <f t="shared" ref="A1816" si="10">A105</f>
        <v>0</v>
      </c>
    </row>
    <row r="1817" spans="1:1" ht="12.5">
      <c r="A1817" s="20">
        <f t="shared" ref="A1817" si="11">A119</f>
        <v>0</v>
      </c>
    </row>
    <row r="1818" spans="1:1" ht="12.5">
      <c r="A1818" s="20">
        <f t="shared" ref="A1818" si="12">A132</f>
        <v>0</v>
      </c>
    </row>
    <row r="1819" spans="1:1" ht="12.5">
      <c r="A1819" s="20">
        <f t="shared" ref="A1819" si="13">A216</f>
        <v>0</v>
      </c>
    </row>
    <row r="1820" spans="1:1" ht="12.5">
      <c r="A1820" s="20">
        <f t="shared" ref="A1820" si="14">A307</f>
        <v>0</v>
      </c>
    </row>
    <row r="1821" spans="1:1" ht="12.5">
      <c r="A1821" s="20">
        <f t="shared" ref="A1821" si="15">A433</f>
        <v>0</v>
      </c>
    </row>
    <row r="1822" spans="1:1" ht="12.5">
      <c r="A1822" s="20">
        <f t="shared" ref="A1822" si="16">A737</f>
        <v>0</v>
      </c>
    </row>
    <row r="1823" spans="1:1" ht="12.5">
      <c r="A1823" s="20">
        <f t="shared" ref="A1823" si="17">A793</f>
        <v>0</v>
      </c>
    </row>
    <row r="1824" spans="1:1" ht="12.5">
      <c r="A1824" s="20">
        <f t="shared" ref="A1824" si="18">A922</f>
        <v>0</v>
      </c>
    </row>
    <row r="1825" spans="1:1" ht="12.5">
      <c r="A1825" s="20">
        <f t="shared" ref="A1825" si="19">A1012</f>
        <v>0</v>
      </c>
    </row>
    <row r="1826" spans="1:1" ht="12.5">
      <c r="A1826" s="20"/>
    </row>
    <row r="1827" spans="1:1" ht="12.5">
      <c r="A1827" s="20">
        <f>A1129</f>
        <v>0</v>
      </c>
    </row>
    <row r="1828" spans="1:1" ht="12.5">
      <c r="A1828" s="20">
        <f>A1156</f>
        <v>0</v>
      </c>
    </row>
    <row r="1829" spans="1:1" ht="12.5">
      <c r="A1829" s="20">
        <f>A1174</f>
        <v>0</v>
      </c>
    </row>
    <row r="1830" spans="1:1" ht="12.5">
      <c r="A1830" s="20">
        <f>A1234</f>
        <v>0</v>
      </c>
    </row>
    <row r="1831" spans="1:1" ht="12.5">
      <c r="A1831" s="20">
        <f>A1308</f>
        <v>0</v>
      </c>
    </row>
    <row r="1832" spans="1:1" ht="12.5">
      <c r="A1832" s="20">
        <f>A1364</f>
        <v>0</v>
      </c>
    </row>
    <row r="1833" spans="1:1" ht="12.5">
      <c r="A1833" s="20">
        <f>A1453</f>
        <v>0</v>
      </c>
    </row>
    <row r="1834" spans="1:1" ht="12.5">
      <c r="A1834" s="20">
        <f>A1517</f>
        <v>0</v>
      </c>
    </row>
    <row r="1835" spans="1:1" ht="12.5">
      <c r="A1835" s="20">
        <f>A1599</f>
        <v>0</v>
      </c>
    </row>
    <row r="1836" spans="1:1" ht="12.5">
      <c r="A1836" s="20">
        <f>A1656</f>
        <v>0</v>
      </c>
    </row>
    <row r="1837" spans="1:1">
      <c r="A1837" s="6">
        <f>SUM(A1814:A1836)</f>
        <v>0</v>
      </c>
    </row>
    <row r="1838" spans="1:1" ht="12.5">
      <c r="A1838" s="20">
        <f>A1714</f>
        <v>0</v>
      </c>
    </row>
    <row r="1839" spans="1:1" ht="12.5">
      <c r="A1839" s="20">
        <f>A1717</f>
        <v>0</v>
      </c>
    </row>
    <row r="1840" spans="1:1" ht="12.5">
      <c r="A1840" s="20">
        <f>A1719</f>
        <v>0</v>
      </c>
    </row>
    <row r="1841" spans="1:1" ht="12.5">
      <c r="A1841" s="20">
        <f>A1720</f>
        <v>0</v>
      </c>
    </row>
    <row r="1842" spans="1:1" ht="12.5">
      <c r="A1842" s="20">
        <f>A1721</f>
        <v>0</v>
      </c>
    </row>
    <row r="1843" spans="1:1" ht="12.5">
      <c r="A1843" s="20">
        <f>A1724</f>
        <v>0</v>
      </c>
    </row>
    <row r="1844" spans="1:1">
      <c r="A1844" s="6">
        <f>SUM(A1837:A1843)</f>
        <v>0</v>
      </c>
    </row>
    <row r="1845" spans="1:1" ht="12.5">
      <c r="A1845" s="20">
        <f ca="1">A1844-A1740</f>
        <v>0</v>
      </c>
    </row>
    <row r="1846" spans="1:1" ht="12.5">
      <c r="A1846" s="20"/>
    </row>
    <row r="1847" spans="1:1" ht="12.5">
      <c r="A1847" s="20"/>
    </row>
    <row r="1848" spans="1:1" ht="12.5">
      <c r="A1848" s="20">
        <f t="shared" ref="A1848" si="20">A12</f>
        <v>0</v>
      </c>
    </row>
    <row r="1849" spans="1:1" ht="12.5">
      <c r="A1849" s="20">
        <f t="shared" ref="A1849" si="21">A31</f>
        <v>0</v>
      </c>
    </row>
    <row r="1850" spans="1:1" ht="12.5">
      <c r="A1850" s="20">
        <f t="shared" ref="A1850" si="22">A106</f>
        <v>0</v>
      </c>
    </row>
    <row r="1851" spans="1:1" ht="12.5">
      <c r="A1851" s="20">
        <f t="shared" ref="A1851" si="23">A120</f>
        <v>0</v>
      </c>
    </row>
    <row r="1852" spans="1:1" ht="12.5">
      <c r="A1852" s="20">
        <f t="shared" ref="A1852" si="24">A133</f>
        <v>0</v>
      </c>
    </row>
    <row r="1853" spans="1:1" ht="12.5">
      <c r="A1853" s="20">
        <f t="shared" ref="A1853" si="25">A217</f>
        <v>0</v>
      </c>
    </row>
    <row r="1854" spans="1:1" ht="12.5">
      <c r="A1854" s="20">
        <f t="shared" ref="A1854" si="26">A308</f>
        <v>0</v>
      </c>
    </row>
    <row r="1855" spans="1:1" ht="12.5">
      <c r="A1855" s="20">
        <f t="shared" ref="A1855" si="27">A434</f>
        <v>0</v>
      </c>
    </row>
    <row r="1856" spans="1:1" ht="12.5">
      <c r="A1856" s="20">
        <f t="shared" ref="A1856" si="28">A738</f>
        <v>0</v>
      </c>
    </row>
    <row r="1857" spans="1:1" ht="12.5">
      <c r="A1857" s="20">
        <f t="shared" ref="A1857" si="29">A794</f>
        <v>0</v>
      </c>
    </row>
    <row r="1858" spans="1:1" ht="12.5">
      <c r="A1858" s="20">
        <f t="shared" ref="A1858" si="30">A923</f>
        <v>0</v>
      </c>
    </row>
    <row r="1859" spans="1:1" ht="12.5">
      <c r="A1859" s="20">
        <f t="shared" ref="A1859" si="31">A1013</f>
        <v>0</v>
      </c>
    </row>
    <row r="1860" spans="1:1" ht="12.5">
      <c r="A1860" s="20"/>
    </row>
    <row r="1861" spans="1:1" ht="12.5">
      <c r="A1861" s="20">
        <f>A1130</f>
        <v>0</v>
      </c>
    </row>
    <row r="1862" spans="1:1" ht="12.5">
      <c r="A1862" s="20">
        <f>A1157</f>
        <v>0</v>
      </c>
    </row>
    <row r="1863" spans="1:1" ht="12.5">
      <c r="A1863" s="20">
        <f>A1175</f>
        <v>0</v>
      </c>
    </row>
    <row r="1864" spans="1:1" ht="12.5">
      <c r="A1864" s="20">
        <f>A1235</f>
        <v>0</v>
      </c>
    </row>
    <row r="1865" spans="1:1" ht="12.5">
      <c r="A1865" s="20">
        <f>A1309</f>
        <v>0</v>
      </c>
    </row>
    <row r="1866" spans="1:1" ht="12.5">
      <c r="A1866" s="20">
        <f>A1365</f>
        <v>0</v>
      </c>
    </row>
    <row r="1867" spans="1:1" ht="12.5">
      <c r="A1867" s="20">
        <f>A1454</f>
        <v>0</v>
      </c>
    </row>
    <row r="1868" spans="1:1" ht="12.5">
      <c r="A1868" s="20">
        <f>A1518</f>
        <v>0</v>
      </c>
    </row>
    <row r="1869" spans="1:1" ht="12.5">
      <c r="A1869" s="20">
        <f>A1600</f>
        <v>0</v>
      </c>
    </row>
    <row r="1870" spans="1:1" ht="12.5">
      <c r="A1870" s="20">
        <f>A1657</f>
        <v>0</v>
      </c>
    </row>
    <row r="1871" spans="1:1">
      <c r="A1871" s="6">
        <f>SUM(A1848:A1870)</f>
        <v>0</v>
      </c>
    </row>
    <row r="1872" spans="1:1">
      <c r="A1872" s="209">
        <f ca="1">A1871-A1731</f>
        <v>0</v>
      </c>
    </row>
  </sheetData>
  <autoFilter ref="A6:A174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A1:F88"/>
  <sheetViews>
    <sheetView topLeftCell="B1" workbookViewId="0">
      <pane ySplit="4" topLeftCell="A5" activePane="bottomLeft" state="frozen"/>
      <selection activeCell="D76" sqref="D76"/>
      <selection pane="bottomLeft" activeCell="B1" sqref="B1"/>
    </sheetView>
  </sheetViews>
  <sheetFormatPr defaultColWidth="9.26953125" defaultRowHeight="12.5"/>
  <cols>
    <col min="1" max="1" width="9.26953125" style="69" hidden="1" customWidth="1"/>
    <col min="2" max="2" width="61.54296875" style="70" customWidth="1"/>
    <col min="3" max="3" width="7.54296875" style="69" customWidth="1"/>
    <col min="4" max="4" width="12.453125" style="69" bestFit="1" customWidth="1"/>
    <col min="5" max="5" width="11.26953125" style="69" customWidth="1"/>
    <col min="6" max="6" width="12.453125" style="69" bestFit="1" customWidth="1"/>
    <col min="7" max="12" width="9.26953125" style="69" customWidth="1"/>
    <col min="13" max="16384" width="9.26953125" style="69"/>
  </cols>
  <sheetData>
    <row r="1" spans="1:6" ht="14">
      <c r="B1" s="13" t="s">
        <v>289</v>
      </c>
      <c r="C1" s="41"/>
      <c r="D1" s="41"/>
      <c r="E1" s="41"/>
      <c r="F1" s="369" t="s">
        <v>283</v>
      </c>
    </row>
    <row r="2" spans="1:6" ht="12.75" customHeight="1">
      <c r="B2" s="264"/>
      <c r="D2" s="558"/>
      <c r="E2" s="558"/>
      <c r="F2" s="265"/>
    </row>
    <row r="3" spans="1:6" ht="12.75" customHeight="1">
      <c r="B3" s="45"/>
      <c r="D3" s="558"/>
      <c r="E3" s="558"/>
      <c r="F3" s="558"/>
    </row>
    <row r="4" spans="1:6" ht="25.5" customHeight="1">
      <c r="A4" s="266" t="s">
        <v>188</v>
      </c>
      <c r="B4" s="490" t="s">
        <v>189</v>
      </c>
      <c r="C4" s="491" t="s">
        <v>190</v>
      </c>
      <c r="D4" s="492" t="s">
        <v>191</v>
      </c>
      <c r="E4" s="493" t="s">
        <v>345</v>
      </c>
      <c r="F4" s="493">
        <v>2021</v>
      </c>
    </row>
    <row r="5" spans="1:6" ht="13">
      <c r="A5" s="70"/>
      <c r="B5" s="494" t="s">
        <v>192</v>
      </c>
      <c r="C5" s="495" t="s">
        <v>49</v>
      </c>
      <c r="D5" s="496">
        <f>D11+D16+D25+D35+D80+D21+D85</f>
        <v>87338356</v>
      </c>
      <c r="E5" s="496">
        <f t="shared" ref="E5:F5" si="0">E11+E16+E25+E35+E80+E21+E85</f>
        <v>13867880</v>
      </c>
      <c r="F5" s="496">
        <f t="shared" si="0"/>
        <v>7749216</v>
      </c>
    </row>
    <row r="6" spans="1:6" ht="13">
      <c r="A6" s="70">
        <f>SUM(A9:A54)</f>
        <v>0</v>
      </c>
      <c r="B6" s="494" t="s">
        <v>193</v>
      </c>
      <c r="C6" s="495" t="s">
        <v>49</v>
      </c>
      <c r="D6" s="496">
        <f ca="1">SUM(D7:D10)</f>
        <v>87338356</v>
      </c>
      <c r="E6" s="496">
        <f t="shared" ref="E6:F6" ca="1" si="1">SUM(E7:E10)</f>
        <v>13867880</v>
      </c>
      <c r="F6" s="496">
        <f t="shared" ca="1" si="1"/>
        <v>7749216</v>
      </c>
    </row>
    <row r="7" spans="1:6">
      <c r="B7" s="56" t="s">
        <v>46</v>
      </c>
      <c r="C7" s="497" t="s">
        <v>7</v>
      </c>
      <c r="D7" s="498">
        <f ca="1">SUMIF($C$12:D$89,$C7,D$12:D$89)-D42-D47-D58-D61-D64-D44-D49-D51</f>
        <v>43937653</v>
      </c>
      <c r="E7" s="498">
        <f ca="1">SUMIF($C$12:E$89,$C7,E$12:E$89)-E42-E47-E58-E61-E64-E44-E49-E51</f>
        <v>5917525</v>
      </c>
      <c r="F7" s="498">
        <f ca="1">SUMIF($C$12:F$89,$C7,F$12:F$89)-F42-F47-F58-F61-F64-F44-F49-F51</f>
        <v>3352082</v>
      </c>
    </row>
    <row r="8" spans="1:6">
      <c r="B8" s="56"/>
      <c r="C8" s="497" t="s">
        <v>346</v>
      </c>
      <c r="D8" s="498">
        <f ca="1">SUMIF($C$12:D$89,$C8,D$12:D$89)</f>
        <v>500000</v>
      </c>
      <c r="E8" s="498">
        <f ca="1">SUMIF($C$12:E$89,$C8,E$12:E$89)</f>
        <v>0</v>
      </c>
      <c r="F8" s="498">
        <f ca="1">SUMIF($C$12:F$89,$C8,F$12:F$89)</f>
        <v>500000</v>
      </c>
    </row>
    <row r="9" spans="1:6">
      <c r="B9" s="56"/>
      <c r="C9" s="497" t="s">
        <v>347</v>
      </c>
      <c r="D9" s="498">
        <f ca="1">SUMIF($C$12:D$89,$C9,D$12:D$89)</f>
        <v>0</v>
      </c>
      <c r="E9" s="498">
        <f ca="1">SUMIF($C$12:E$89,$C9,E$12:E$89)</f>
        <v>0</v>
      </c>
      <c r="F9" s="498">
        <f ca="1">SUMIF($C$12:F$89,$C9,F$12:F$89)</f>
        <v>0</v>
      </c>
    </row>
    <row r="10" spans="1:6">
      <c r="B10" s="499"/>
      <c r="C10" s="497" t="s">
        <v>47</v>
      </c>
      <c r="D10" s="498">
        <f ca="1">SUMIF($C$12:D$89,$C10,D$12:D$89)-D48-D59-D62-D65-D45-D52</f>
        <v>42900703</v>
      </c>
      <c r="E10" s="498">
        <f ca="1">SUMIF($C$12:E$89,$C10,E$12:E$89)-E48-E59-E62-E65-E45-E52</f>
        <v>7950355</v>
      </c>
      <c r="F10" s="498">
        <f ca="1">SUMIF($C$12:F$89,$C10,F$12:F$89)-F48-F59-F62-F65-F45-F52</f>
        <v>3897134</v>
      </c>
    </row>
    <row r="11" spans="1:6" ht="13">
      <c r="B11" s="500" t="s">
        <v>141</v>
      </c>
      <c r="C11" s="500" t="s">
        <v>49</v>
      </c>
      <c r="D11" s="501">
        <f>D12</f>
        <v>5560000</v>
      </c>
      <c r="E11" s="501">
        <f>E12</f>
        <v>1609320</v>
      </c>
      <c r="F11" s="501"/>
    </row>
    <row r="12" spans="1:6">
      <c r="B12" s="502" t="s">
        <v>123</v>
      </c>
      <c r="C12" s="503" t="s">
        <v>49</v>
      </c>
      <c r="D12" s="505">
        <f>D13</f>
        <v>5560000</v>
      </c>
      <c r="E12" s="505">
        <f>E13</f>
        <v>1609320</v>
      </c>
      <c r="F12" s="505"/>
    </row>
    <row r="13" spans="1:6">
      <c r="B13" s="510" t="s">
        <v>348</v>
      </c>
      <c r="C13" s="511" t="s">
        <v>49</v>
      </c>
      <c r="D13" s="512">
        <f>D14+D15</f>
        <v>5560000</v>
      </c>
      <c r="E13" s="512">
        <f>E14+E15</f>
        <v>1609320</v>
      </c>
      <c r="F13" s="512"/>
    </row>
    <row r="14" spans="1:6">
      <c r="B14" s="513" t="s">
        <v>46</v>
      </c>
      <c r="C14" s="511" t="s">
        <v>7</v>
      </c>
      <c r="D14" s="514">
        <f>390000+600000+500000+600000+880000+380000</f>
        <v>3350000</v>
      </c>
      <c r="E14" s="512">
        <f>600000-270000+49320+380000</f>
        <v>759320</v>
      </c>
      <c r="F14" s="512"/>
    </row>
    <row r="15" spans="1:6">
      <c r="B15" s="515"/>
      <c r="C15" s="511" t="s">
        <v>47</v>
      </c>
      <c r="D15" s="512">
        <v>2210000</v>
      </c>
      <c r="E15" s="512">
        <v>850000</v>
      </c>
      <c r="F15" s="512"/>
    </row>
    <row r="16" spans="1:6" ht="13">
      <c r="B16" s="516" t="s">
        <v>156</v>
      </c>
      <c r="C16" s="500" t="s">
        <v>49</v>
      </c>
      <c r="D16" s="501">
        <f>D17</f>
        <v>5116396</v>
      </c>
      <c r="E16" s="501">
        <f>E17</f>
        <v>2613815</v>
      </c>
      <c r="F16" s="501"/>
    </row>
    <row r="17" spans="2:6">
      <c r="B17" s="502" t="s">
        <v>349</v>
      </c>
      <c r="C17" s="503" t="s">
        <v>49</v>
      </c>
      <c r="D17" s="505">
        <f>D18+D20</f>
        <v>5116396</v>
      </c>
      <c r="E17" s="505">
        <f t="shared" ref="E17" si="2">E18+E20</f>
        <v>2613815</v>
      </c>
      <c r="F17" s="505"/>
    </row>
    <row r="18" spans="2:6">
      <c r="B18" s="506" t="s">
        <v>46</v>
      </c>
      <c r="C18" s="503" t="s">
        <v>7</v>
      </c>
      <c r="D18" s="517">
        <f>2621945+1601</f>
        <v>2623546</v>
      </c>
      <c r="E18" s="505">
        <f>1324963-2400</f>
        <v>1322563</v>
      </c>
      <c r="F18" s="505"/>
    </row>
    <row r="19" spans="2:6">
      <c r="B19" s="518" t="s">
        <v>44</v>
      </c>
      <c r="C19" s="519"/>
      <c r="D19" s="520"/>
      <c r="E19" s="521">
        <v>24000</v>
      </c>
      <c r="F19" s="521"/>
    </row>
    <row r="20" spans="2:6">
      <c r="B20" s="502"/>
      <c r="C20" s="503" t="s">
        <v>47</v>
      </c>
      <c r="D20" s="517">
        <f>2494451-1601</f>
        <v>2492850</v>
      </c>
      <c r="E20" s="505">
        <f>1292852-1600</f>
        <v>1291252</v>
      </c>
      <c r="F20" s="505"/>
    </row>
    <row r="21" spans="2:6" ht="13">
      <c r="B21" s="500" t="s">
        <v>142</v>
      </c>
      <c r="C21" s="500" t="s">
        <v>49</v>
      </c>
      <c r="D21" s="501">
        <f>D22</f>
        <v>1000000</v>
      </c>
      <c r="E21" s="501">
        <f t="shared" ref="E21:F21" si="3">E22</f>
        <v>0</v>
      </c>
      <c r="F21" s="501">
        <f t="shared" si="3"/>
        <v>1000000</v>
      </c>
    </row>
    <row r="22" spans="2:6">
      <c r="B22" s="502" t="s">
        <v>350</v>
      </c>
      <c r="C22" s="503" t="s">
        <v>49</v>
      </c>
      <c r="D22" s="504">
        <f>SUM(D23:D24)</f>
        <v>1000000</v>
      </c>
      <c r="E22" s="505"/>
      <c r="F22" s="505">
        <f>F23+F24</f>
        <v>1000000</v>
      </c>
    </row>
    <row r="23" spans="2:6">
      <c r="B23" s="506" t="s">
        <v>46</v>
      </c>
      <c r="C23" s="507" t="s">
        <v>346</v>
      </c>
      <c r="D23" s="504">
        <v>500000</v>
      </c>
      <c r="E23" s="508"/>
      <c r="F23" s="508">
        <v>500000</v>
      </c>
    </row>
    <row r="24" spans="2:6">
      <c r="B24" s="509"/>
      <c r="C24" s="503" t="s">
        <v>7</v>
      </c>
      <c r="D24" s="504">
        <v>500000</v>
      </c>
      <c r="E24" s="508"/>
      <c r="F24" s="508">
        <v>500000</v>
      </c>
    </row>
    <row r="25" spans="2:6" ht="13">
      <c r="B25" s="516" t="s">
        <v>144</v>
      </c>
      <c r="C25" s="500" t="s">
        <v>49</v>
      </c>
      <c r="D25" s="501">
        <f>D26+D29+D32</f>
        <v>581669</v>
      </c>
      <c r="E25" s="501">
        <f>E26+E29+E32</f>
        <v>376669</v>
      </c>
      <c r="F25" s="501">
        <f>F26+F29+F32</f>
        <v>30000</v>
      </c>
    </row>
    <row r="26" spans="2:6" ht="25">
      <c r="B26" s="522" t="s">
        <v>351</v>
      </c>
      <c r="C26" s="523" t="s">
        <v>49</v>
      </c>
      <c r="D26" s="524">
        <f>D27+D28</f>
        <v>416869</v>
      </c>
      <c r="E26" s="524">
        <f>E27+E28</f>
        <v>321869</v>
      </c>
      <c r="F26" s="524"/>
    </row>
    <row r="27" spans="2:6">
      <c r="B27" s="525" t="s">
        <v>46</v>
      </c>
      <c r="C27" s="523" t="s">
        <v>7</v>
      </c>
      <c r="D27" s="524">
        <v>261532</v>
      </c>
      <c r="E27" s="524">
        <f>11700+235012</f>
        <v>246712</v>
      </c>
      <c r="F27" s="524"/>
    </row>
    <row r="28" spans="2:6">
      <c r="B28" s="526"/>
      <c r="C28" s="523" t="s">
        <v>47</v>
      </c>
      <c r="D28" s="524">
        <v>155337</v>
      </c>
      <c r="E28" s="524">
        <f>63300+11857</f>
        <v>75157</v>
      </c>
      <c r="F28" s="524"/>
    </row>
    <row r="29" spans="2:6" ht="12.65" customHeight="1">
      <c r="B29" s="527" t="s">
        <v>352</v>
      </c>
      <c r="C29" s="503" t="s">
        <v>49</v>
      </c>
      <c r="D29" s="524">
        <f>D30+D31</f>
        <v>59800</v>
      </c>
      <c r="E29" s="505">
        <f t="shared" ref="E29:F29" si="4">E30+E31</f>
        <v>9800</v>
      </c>
      <c r="F29" s="505">
        <f t="shared" si="4"/>
        <v>30000</v>
      </c>
    </row>
    <row r="30" spans="2:6">
      <c r="B30" s="506" t="s">
        <v>46</v>
      </c>
      <c r="C30" s="503" t="s">
        <v>7</v>
      </c>
      <c r="D30" s="524">
        <v>23920</v>
      </c>
      <c r="E30" s="505">
        <v>3920</v>
      </c>
      <c r="F30" s="505">
        <v>12000</v>
      </c>
    </row>
    <row r="31" spans="2:6">
      <c r="B31" s="506"/>
      <c r="C31" s="503" t="s">
        <v>47</v>
      </c>
      <c r="D31" s="524">
        <v>35880</v>
      </c>
      <c r="E31" s="505">
        <v>5880</v>
      </c>
      <c r="F31" s="505">
        <v>18000</v>
      </c>
    </row>
    <row r="32" spans="2:6">
      <c r="B32" s="528" t="s">
        <v>353</v>
      </c>
      <c r="C32" s="529" t="s">
        <v>49</v>
      </c>
      <c r="D32" s="530">
        <f>SUM(D33:D34)</f>
        <v>105000</v>
      </c>
      <c r="E32" s="505">
        <f>E33+E34</f>
        <v>45000</v>
      </c>
      <c r="F32" s="505"/>
    </row>
    <row r="33" spans="2:6">
      <c r="B33" s="531" t="s">
        <v>46</v>
      </c>
      <c r="C33" s="529" t="s">
        <v>7</v>
      </c>
      <c r="D33" s="530">
        <v>15750</v>
      </c>
      <c r="E33" s="505">
        <v>6750</v>
      </c>
      <c r="F33" s="505"/>
    </row>
    <row r="34" spans="2:6">
      <c r="B34" s="531"/>
      <c r="C34" s="529" t="s">
        <v>47</v>
      </c>
      <c r="D34" s="530">
        <v>89250</v>
      </c>
      <c r="E34" s="505">
        <v>38250</v>
      </c>
      <c r="F34" s="505"/>
    </row>
    <row r="35" spans="2:6" ht="13">
      <c r="B35" s="516" t="s">
        <v>143</v>
      </c>
      <c r="C35" s="500" t="s">
        <v>49</v>
      </c>
      <c r="D35" s="501">
        <f>D36+D66+D53+D70+D73+D76</f>
        <v>74719487</v>
      </c>
      <c r="E35" s="501">
        <f>E36+E66+E53+E70+E73+E76</f>
        <v>9088234</v>
      </c>
      <c r="F35" s="501">
        <f t="shared" ref="F35" si="5">F36+F66+F53+F70+F73+F76</f>
        <v>6599216</v>
      </c>
    </row>
    <row r="36" spans="2:6">
      <c r="B36" s="532" t="s">
        <v>170</v>
      </c>
      <c r="C36" s="533" t="s">
        <v>49</v>
      </c>
      <c r="D36" s="534">
        <f>D38</f>
        <v>58299485</v>
      </c>
      <c r="E36" s="534">
        <f>E38</f>
        <v>2817020</v>
      </c>
      <c r="F36" s="534">
        <f t="shared" ref="F36:F37" si="6">F38</f>
        <v>2526600</v>
      </c>
    </row>
    <row r="37" spans="2:6">
      <c r="B37" s="535" t="s">
        <v>354</v>
      </c>
      <c r="C37" s="536"/>
      <c r="D37" s="534">
        <f>D39</f>
        <v>31286679</v>
      </c>
      <c r="E37" s="534">
        <f>E39</f>
        <v>1980974</v>
      </c>
      <c r="F37" s="534">
        <f t="shared" si="6"/>
        <v>826600</v>
      </c>
    </row>
    <row r="38" spans="2:6">
      <c r="B38" s="537" t="s">
        <v>169</v>
      </c>
      <c r="C38" s="533" t="s">
        <v>49</v>
      </c>
      <c r="D38" s="534">
        <f>D39+D40</f>
        <v>58299485</v>
      </c>
      <c r="E38" s="534">
        <f>E39+E40</f>
        <v>2817020</v>
      </c>
      <c r="F38" s="534">
        <f>F39+F40</f>
        <v>2526600</v>
      </c>
    </row>
    <row r="39" spans="2:6">
      <c r="B39" s="506" t="s">
        <v>46</v>
      </c>
      <c r="C39" s="503" t="s">
        <v>7</v>
      </c>
      <c r="D39" s="538">
        <f>D44+D42+D49+D47+D51</f>
        <v>31286679</v>
      </c>
      <c r="E39" s="538">
        <f t="shared" ref="E39:F39" si="7">E44+E42+E49+E47+E51</f>
        <v>1980974</v>
      </c>
      <c r="F39" s="538">
        <f t="shared" si="7"/>
        <v>826600</v>
      </c>
    </row>
    <row r="40" spans="2:6">
      <c r="B40" s="539"/>
      <c r="C40" s="503" t="s">
        <v>47</v>
      </c>
      <c r="D40" s="538">
        <f>D45+D48+D52</f>
        <v>27012806</v>
      </c>
      <c r="E40" s="538">
        <f t="shared" ref="E40:F40" si="8">E45+E48+E52</f>
        <v>836046</v>
      </c>
      <c r="F40" s="538">
        <f t="shared" si="8"/>
        <v>1700000</v>
      </c>
    </row>
    <row r="41" spans="2:6">
      <c r="B41" s="540" t="s">
        <v>355</v>
      </c>
      <c r="C41" s="511" t="s">
        <v>49</v>
      </c>
      <c r="D41" s="512">
        <f>D42</f>
        <v>1909365</v>
      </c>
      <c r="E41" s="512"/>
      <c r="F41" s="512"/>
    </row>
    <row r="42" spans="2:6">
      <c r="B42" s="513" t="s">
        <v>46</v>
      </c>
      <c r="C42" s="511" t="s">
        <v>7</v>
      </c>
      <c r="D42" s="512">
        <v>1909365</v>
      </c>
      <c r="E42" s="512"/>
      <c r="F42" s="512"/>
    </row>
    <row r="43" spans="2:6" ht="20">
      <c r="B43" s="540" t="s">
        <v>366</v>
      </c>
      <c r="C43" s="511" t="s">
        <v>49</v>
      </c>
      <c r="D43" s="512">
        <f>D44+D45</f>
        <v>13767300</v>
      </c>
      <c r="E43" s="512">
        <f>E44</f>
        <v>729000</v>
      </c>
      <c r="F43" s="512">
        <f t="shared" ref="F43" si="9">F44+F45</f>
        <v>2526600</v>
      </c>
    </row>
    <row r="44" spans="2:6">
      <c r="B44" s="513" t="s">
        <v>46</v>
      </c>
      <c r="C44" s="511" t="s">
        <v>7</v>
      </c>
      <c r="D44" s="512">
        <f>2734319+2257595</f>
        <v>4991914</v>
      </c>
      <c r="E44" s="512">
        <v>729000</v>
      </c>
      <c r="F44" s="512">
        <v>826600</v>
      </c>
    </row>
    <row r="45" spans="2:6">
      <c r="B45" s="513"/>
      <c r="C45" s="511" t="s">
        <v>47</v>
      </c>
      <c r="D45" s="512">
        <v>8775386</v>
      </c>
      <c r="E45" s="512"/>
      <c r="F45" s="512">
        <v>1700000</v>
      </c>
    </row>
    <row r="46" spans="2:6">
      <c r="B46" s="540" t="s">
        <v>356</v>
      </c>
      <c r="C46" s="511" t="s">
        <v>49</v>
      </c>
      <c r="D46" s="512">
        <f>D47+D48</f>
        <v>808020</v>
      </c>
      <c r="E46" s="512">
        <f>E47+E48</f>
        <v>808020</v>
      </c>
      <c r="F46" s="512"/>
    </row>
    <row r="47" spans="2:6">
      <c r="B47" s="513" t="s">
        <v>46</v>
      </c>
      <c r="C47" s="511" t="s">
        <v>7</v>
      </c>
      <c r="D47" s="512">
        <v>340020</v>
      </c>
      <c r="E47" s="512">
        <f>336000+4020</f>
        <v>340020</v>
      </c>
      <c r="F47" s="512"/>
    </row>
    <row r="48" spans="2:6">
      <c r="B48" s="540"/>
      <c r="C48" s="511" t="s">
        <v>47</v>
      </c>
      <c r="D48" s="512">
        <v>468000</v>
      </c>
      <c r="E48" s="512">
        <v>468000</v>
      </c>
      <c r="F48" s="512"/>
    </row>
    <row r="49" spans="2:6">
      <c r="B49" s="540" t="s">
        <v>357</v>
      </c>
      <c r="C49" s="511" t="s">
        <v>7</v>
      </c>
      <c r="D49" s="512">
        <v>20000000</v>
      </c>
      <c r="E49" s="512">
        <v>600000</v>
      </c>
      <c r="F49" s="512"/>
    </row>
    <row r="50" spans="2:6">
      <c r="B50" s="540" t="s">
        <v>362</v>
      </c>
      <c r="C50" s="511" t="s">
        <v>49</v>
      </c>
      <c r="D50" s="512">
        <v>21814800</v>
      </c>
      <c r="E50" s="512">
        <v>680000</v>
      </c>
      <c r="F50" s="512"/>
    </row>
    <row r="51" spans="2:6">
      <c r="B51" s="559" t="s">
        <v>46</v>
      </c>
      <c r="C51" s="511" t="s">
        <v>7</v>
      </c>
      <c r="D51" s="512">
        <v>4045380</v>
      </c>
      <c r="E51" s="512">
        <v>311954</v>
      </c>
      <c r="F51" s="512"/>
    </row>
    <row r="52" spans="2:6">
      <c r="B52" s="540"/>
      <c r="C52" s="511" t="s">
        <v>47</v>
      </c>
      <c r="D52" s="512">
        <v>17769420</v>
      </c>
      <c r="E52" s="512">
        <v>368046</v>
      </c>
      <c r="F52" s="512"/>
    </row>
    <row r="53" spans="2:6">
      <c r="B53" s="532" t="s">
        <v>171</v>
      </c>
      <c r="C53" s="503"/>
      <c r="D53" s="541">
        <f>D54</f>
        <v>8954412</v>
      </c>
      <c r="E53" s="541">
        <f>E54</f>
        <v>3424411</v>
      </c>
      <c r="F53" s="541">
        <f t="shared" ref="F53" si="10">F54</f>
        <v>1669906</v>
      </c>
    </row>
    <row r="54" spans="2:6">
      <c r="B54" s="537" t="s">
        <v>169</v>
      </c>
      <c r="C54" s="533" t="s">
        <v>49</v>
      </c>
      <c r="D54" s="534">
        <f>D55+D56</f>
        <v>8954412</v>
      </c>
      <c r="E54" s="534">
        <f>SUM(E57,E60,E63)</f>
        <v>3424411</v>
      </c>
      <c r="F54" s="534">
        <f t="shared" ref="F54" si="11">SUM(F57,F60,F63)</f>
        <v>1669906</v>
      </c>
    </row>
    <row r="55" spans="2:6">
      <c r="B55" s="542" t="s">
        <v>46</v>
      </c>
      <c r="C55" s="503" t="s">
        <v>7</v>
      </c>
      <c r="D55" s="538">
        <f>SUM(D58,D61,D64)</f>
        <v>3246754</v>
      </c>
      <c r="E55" s="538">
        <f>E58+E61+E64</f>
        <v>653182</v>
      </c>
      <c r="F55" s="538">
        <f t="shared" ref="F55:F56" si="12">F58+F61+F64</f>
        <v>902486</v>
      </c>
    </row>
    <row r="56" spans="2:6">
      <c r="B56" s="539"/>
      <c r="C56" s="503" t="s">
        <v>47</v>
      </c>
      <c r="D56" s="538">
        <f>SUM(D59,D62,D65)</f>
        <v>5707658</v>
      </c>
      <c r="E56" s="538">
        <f>E59+E62+E65</f>
        <v>2771229</v>
      </c>
      <c r="F56" s="538">
        <f t="shared" si="12"/>
        <v>767420</v>
      </c>
    </row>
    <row r="57" spans="2:6">
      <c r="B57" s="540" t="s">
        <v>121</v>
      </c>
      <c r="C57" s="511" t="s">
        <v>49</v>
      </c>
      <c r="D57" s="543">
        <f>SUM(D58:D59)</f>
        <v>1464927</v>
      </c>
      <c r="E57" s="543">
        <f t="shared" ref="E57" si="13">E58+E59</f>
        <v>585971</v>
      </c>
      <c r="F57" s="543"/>
    </row>
    <row r="58" spans="2:6">
      <c r="B58" s="513" t="s">
        <v>46</v>
      </c>
      <c r="C58" s="511" t="s">
        <v>7</v>
      </c>
      <c r="D58" s="543">
        <v>225819</v>
      </c>
      <c r="E58" s="543">
        <v>90328</v>
      </c>
      <c r="F58" s="543"/>
    </row>
    <row r="59" spans="2:6">
      <c r="B59" s="540"/>
      <c r="C59" s="511" t="s">
        <v>47</v>
      </c>
      <c r="D59" s="543">
        <v>1239108</v>
      </c>
      <c r="E59" s="543">
        <v>495643</v>
      </c>
      <c r="F59" s="543"/>
    </row>
    <row r="60" spans="2:6">
      <c r="B60" s="540" t="s">
        <v>358</v>
      </c>
      <c r="C60" s="511" t="s">
        <v>49</v>
      </c>
      <c r="D60" s="543">
        <f>SUM(D61:D62)</f>
        <v>3014718</v>
      </c>
      <c r="E60" s="543">
        <f>E62+E61</f>
        <v>1333579</v>
      </c>
      <c r="F60" s="543"/>
    </row>
    <row r="61" spans="2:6">
      <c r="B61" s="513" t="s">
        <v>46</v>
      </c>
      <c r="C61" s="511" t="s">
        <v>7</v>
      </c>
      <c r="D61" s="543">
        <v>464718</v>
      </c>
      <c r="E61" s="543">
        <v>209123</v>
      </c>
      <c r="F61" s="543"/>
    </row>
    <row r="62" spans="2:6">
      <c r="B62" s="540"/>
      <c r="C62" s="511" t="s">
        <v>47</v>
      </c>
      <c r="D62" s="543">
        <v>2550000</v>
      </c>
      <c r="E62" s="543">
        <v>1124456</v>
      </c>
      <c r="F62" s="543"/>
    </row>
    <row r="63" spans="2:6">
      <c r="B63" s="540" t="s">
        <v>122</v>
      </c>
      <c r="C63" s="511" t="s">
        <v>49</v>
      </c>
      <c r="D63" s="543">
        <f>SUM(D64:D65)</f>
        <v>4474767</v>
      </c>
      <c r="E63" s="543">
        <f>SUM(E64:E65)</f>
        <v>1504861</v>
      </c>
      <c r="F63" s="543">
        <f>SUM(F64:F65)</f>
        <v>1669906</v>
      </c>
    </row>
    <row r="64" spans="2:6">
      <c r="B64" s="513" t="s">
        <v>46</v>
      </c>
      <c r="C64" s="511" t="s">
        <v>7</v>
      </c>
      <c r="D64" s="512">
        <f>2526208+30009</f>
        <v>2556217</v>
      </c>
      <c r="E64" s="512">
        <f>1353731-1000000</f>
        <v>353731</v>
      </c>
      <c r="F64" s="512">
        <v>902486</v>
      </c>
    </row>
    <row r="65" spans="2:6">
      <c r="B65" s="540"/>
      <c r="C65" s="511" t="s">
        <v>47</v>
      </c>
      <c r="D65" s="512">
        <f>1819000+99550</f>
        <v>1918550</v>
      </c>
      <c r="E65" s="512">
        <f>383710+767420</f>
        <v>1151130</v>
      </c>
      <c r="F65" s="512">
        <v>767420</v>
      </c>
    </row>
    <row r="66" spans="2:6">
      <c r="B66" s="544" t="s">
        <v>174</v>
      </c>
      <c r="C66" s="503" t="s">
        <v>49</v>
      </c>
      <c r="D66" s="505">
        <v>775200</v>
      </c>
      <c r="E66" s="505">
        <f t="shared" ref="E66" si="14">SUM(E67:E68)</f>
        <v>384956</v>
      </c>
      <c r="F66" s="505"/>
    </row>
    <row r="67" spans="2:6">
      <c r="B67" s="542" t="s">
        <v>46</v>
      </c>
      <c r="C67" s="503" t="s">
        <v>7</v>
      </c>
      <c r="D67" s="512">
        <v>387600</v>
      </c>
      <c r="E67" s="512">
        <v>192478</v>
      </c>
      <c r="F67" s="512"/>
    </row>
    <row r="68" spans="2:6">
      <c r="B68" s="206"/>
      <c r="C68" s="545" t="s">
        <v>47</v>
      </c>
      <c r="D68" s="512">
        <v>387600</v>
      </c>
      <c r="E68" s="512">
        <v>192478</v>
      </c>
      <c r="F68" s="512"/>
    </row>
    <row r="69" spans="2:6">
      <c r="B69" s="546" t="s">
        <v>44</v>
      </c>
      <c r="C69" s="547"/>
      <c r="D69" s="512">
        <v>71700</v>
      </c>
      <c r="E69" s="512">
        <v>34956</v>
      </c>
      <c r="F69" s="512"/>
    </row>
    <row r="70" spans="2:6">
      <c r="B70" s="502" t="s">
        <v>167</v>
      </c>
      <c r="C70" s="503" t="s">
        <v>49</v>
      </c>
      <c r="D70" s="538">
        <f>D71+D72</f>
        <v>4742982</v>
      </c>
      <c r="E70" s="538">
        <f>E71+E72</f>
        <v>2261461</v>
      </c>
      <c r="F70" s="538">
        <f>F71+F72</f>
        <v>697720</v>
      </c>
    </row>
    <row r="71" spans="2:6">
      <c r="B71" s="506" t="s">
        <v>46</v>
      </c>
      <c r="C71" s="503" t="s">
        <v>7</v>
      </c>
      <c r="D71" s="538">
        <v>1742983</v>
      </c>
      <c r="E71" s="538">
        <f>622726+58736</f>
        <v>681462</v>
      </c>
      <c r="F71" s="538">
        <v>697720</v>
      </c>
    </row>
    <row r="72" spans="2:6">
      <c r="B72" s="548"/>
      <c r="C72" s="549" t="s">
        <v>47</v>
      </c>
      <c r="D72" s="550">
        <v>2999999</v>
      </c>
      <c r="E72" s="550">
        <v>1579999</v>
      </c>
      <c r="F72" s="550"/>
    </row>
    <row r="73" spans="2:6">
      <c r="B73" s="502" t="s">
        <v>342</v>
      </c>
      <c r="C73" s="503" t="s">
        <v>49</v>
      </c>
      <c r="D73" s="538">
        <f>D74+D75</f>
        <v>1753714</v>
      </c>
      <c r="E73" s="538">
        <f>E74+E75</f>
        <v>156623</v>
      </c>
      <c r="F73" s="538">
        <f>F74+F75</f>
        <v>1597091</v>
      </c>
    </row>
    <row r="74" spans="2:6">
      <c r="B74" s="506" t="s">
        <v>46</v>
      </c>
      <c r="C74" s="503" t="s">
        <v>7</v>
      </c>
      <c r="D74" s="538">
        <f>SUM(E74:I74)</f>
        <v>433714</v>
      </c>
      <c r="E74" s="538">
        <f>35844+779</f>
        <v>36623</v>
      </c>
      <c r="F74" s="538">
        <f>358442+38649</f>
        <v>397091</v>
      </c>
    </row>
    <row r="75" spans="2:6">
      <c r="B75" s="548"/>
      <c r="C75" s="549" t="s">
        <v>47</v>
      </c>
      <c r="D75" s="550">
        <f>SUM(E75:I75)</f>
        <v>1320000</v>
      </c>
      <c r="E75" s="550">
        <v>120000</v>
      </c>
      <c r="F75" s="550">
        <v>1200000</v>
      </c>
    </row>
    <row r="76" spans="2:6" ht="25">
      <c r="B76" s="502" t="s">
        <v>359</v>
      </c>
      <c r="C76" s="503" t="s">
        <v>49</v>
      </c>
      <c r="D76" s="551">
        <v>193694</v>
      </c>
      <c r="E76" s="505">
        <f t="shared" ref="E76" si="15">SUM(E77:E78)</f>
        <v>43763</v>
      </c>
      <c r="F76" s="505">
        <f>SUM(F77:F78)</f>
        <v>107899</v>
      </c>
    </row>
    <row r="77" spans="2:6">
      <c r="B77" s="506" t="s">
        <v>46</v>
      </c>
      <c r="C77" s="503" t="s">
        <v>7</v>
      </c>
      <c r="D77" s="551">
        <v>29054</v>
      </c>
      <c r="E77" s="505">
        <v>6564</v>
      </c>
      <c r="F77" s="505">
        <v>16185</v>
      </c>
    </row>
    <row r="78" spans="2:6">
      <c r="B78" s="502"/>
      <c r="C78" s="503" t="s">
        <v>47</v>
      </c>
      <c r="D78" s="551">
        <v>164640</v>
      </c>
      <c r="E78" s="505">
        <v>37199</v>
      </c>
      <c r="F78" s="505">
        <v>91714</v>
      </c>
    </row>
    <row r="79" spans="2:6">
      <c r="B79" s="546" t="s">
        <v>44</v>
      </c>
      <c r="C79" s="511"/>
      <c r="D79" s="552">
        <v>37534</v>
      </c>
      <c r="E79" s="512">
        <v>13137</v>
      </c>
      <c r="F79" s="512">
        <v>6569</v>
      </c>
    </row>
    <row r="80" spans="2:6" ht="13">
      <c r="B80" s="516" t="s">
        <v>145</v>
      </c>
      <c r="C80" s="500" t="s">
        <v>49</v>
      </c>
      <c r="D80" s="501">
        <f>D81</f>
        <v>240804</v>
      </c>
      <c r="E80" s="501">
        <f>E81</f>
        <v>179842</v>
      </c>
      <c r="F80" s="501"/>
    </row>
    <row r="81" spans="2:6">
      <c r="B81" s="502" t="s">
        <v>360</v>
      </c>
      <c r="C81" s="503" t="s">
        <v>49</v>
      </c>
      <c r="D81" s="505">
        <v>240804</v>
      </c>
      <c r="E81" s="505">
        <f>E82+E83</f>
        <v>179842</v>
      </c>
      <c r="F81" s="505"/>
    </row>
    <row r="82" spans="2:6">
      <c r="B82" s="506" t="s">
        <v>46</v>
      </c>
      <c r="C82" s="503" t="s">
        <v>7</v>
      </c>
      <c r="D82" s="505">
        <v>36121</v>
      </c>
      <c r="E82" s="505">
        <v>26977</v>
      </c>
      <c r="F82" s="505"/>
    </row>
    <row r="83" spans="2:6">
      <c r="B83" s="502"/>
      <c r="C83" s="503" t="s">
        <v>47</v>
      </c>
      <c r="D83" s="505">
        <v>204683</v>
      </c>
      <c r="E83" s="505">
        <v>152865</v>
      </c>
      <c r="F83" s="505"/>
    </row>
    <row r="84" spans="2:6" ht="14">
      <c r="B84" s="553"/>
      <c r="C84" s="554"/>
      <c r="D84" s="505"/>
      <c r="E84" s="555"/>
      <c r="F84" s="556"/>
    </row>
    <row r="85" spans="2:6" ht="13">
      <c r="B85" s="516" t="s">
        <v>144</v>
      </c>
      <c r="C85" s="500" t="s">
        <v>49</v>
      </c>
      <c r="D85" s="501">
        <f>SUM(D86)</f>
        <v>120000</v>
      </c>
      <c r="E85" s="501">
        <f t="shared" ref="E85:F85" si="16">SUM(E86)</f>
        <v>0</v>
      </c>
      <c r="F85" s="501">
        <f t="shared" si="16"/>
        <v>120000</v>
      </c>
    </row>
    <row r="86" spans="2:6">
      <c r="B86" s="12" t="s">
        <v>361</v>
      </c>
      <c r="C86" s="69" t="s">
        <v>49</v>
      </c>
      <c r="D86" s="557">
        <f>SUM(D87:D88)</f>
        <v>120000</v>
      </c>
      <c r="E86" s="557">
        <f t="shared" ref="E86:F86" si="17">SUM(E87:E88)</f>
        <v>0</v>
      </c>
      <c r="F86" s="557">
        <f t="shared" si="17"/>
        <v>120000</v>
      </c>
    </row>
    <row r="87" spans="2:6">
      <c r="B87" s="506" t="s">
        <v>46</v>
      </c>
      <c r="C87" s="503" t="s">
        <v>7</v>
      </c>
      <c r="D87" s="557">
        <f>SUM(E87:I87)</f>
        <v>0</v>
      </c>
      <c r="E87" s="557"/>
      <c r="F87" s="557"/>
    </row>
    <row r="88" spans="2:6">
      <c r="B88" s="557"/>
      <c r="C88" s="503" t="s">
        <v>47</v>
      </c>
      <c r="D88" s="557">
        <f>SUM(E88:I88)</f>
        <v>120000</v>
      </c>
      <c r="E88" s="557"/>
      <c r="F88" s="557">
        <v>120000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34"/>
  <sheetViews>
    <sheetView zoomScaleNormal="100" workbookViewId="0"/>
  </sheetViews>
  <sheetFormatPr defaultColWidth="9.1796875" defaultRowHeight="12.5"/>
  <cols>
    <col min="1" max="1" width="3.26953125" style="234" customWidth="1"/>
    <col min="2" max="2" width="13.26953125" style="234" customWidth="1"/>
    <col min="3" max="3" width="12.7265625" style="234" customWidth="1"/>
    <col min="4" max="4" width="7.1796875" style="234" customWidth="1"/>
    <col min="5" max="5" width="5.7265625" style="234" customWidth="1"/>
    <col min="6" max="6" width="12" style="413" customWidth="1"/>
    <col min="7" max="7" width="9.81640625" style="413" customWidth="1"/>
    <col min="8" max="8" width="9.7265625" style="234" customWidth="1"/>
    <col min="9" max="9" width="15.81640625" style="234" customWidth="1"/>
    <col min="10" max="10" width="7.81640625" style="234" customWidth="1"/>
    <col min="11" max="12" width="6.7265625" style="234" customWidth="1"/>
    <col min="13" max="13" width="7" style="234" customWidth="1"/>
    <col min="14" max="14" width="6.453125" style="234" customWidth="1"/>
    <col min="15" max="16" width="6.26953125" style="234" customWidth="1"/>
    <col min="17" max="17" width="9.54296875" style="234" customWidth="1"/>
    <col min="18" max="18" width="15.7265625" style="234" customWidth="1"/>
    <col min="19" max="16384" width="9.1796875" style="234"/>
  </cols>
  <sheetData>
    <row r="1" spans="1:21" s="367" customFormat="1" ht="14">
      <c r="A1" s="365" t="s">
        <v>258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P1" s="368"/>
      <c r="Q1" s="368"/>
      <c r="R1" s="369" t="s">
        <v>259</v>
      </c>
    </row>
    <row r="2" spans="1:21" ht="12.75" customHeight="1">
      <c r="A2" s="367"/>
      <c r="B2" s="367"/>
      <c r="C2" s="367"/>
      <c r="D2" s="367"/>
      <c r="E2" s="367"/>
      <c r="F2" s="370"/>
      <c r="G2" s="370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1" ht="15.5">
      <c r="A3" s="371" t="s">
        <v>260</v>
      </c>
      <c r="B3" s="371"/>
      <c r="C3" s="371"/>
      <c r="D3" s="367"/>
      <c r="E3" s="367"/>
      <c r="F3" s="370"/>
      <c r="G3" s="370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</row>
    <row r="4" spans="1:21" ht="14.25" customHeight="1">
      <c r="A4" s="372" t="s">
        <v>261</v>
      </c>
      <c r="B4" s="372"/>
      <c r="C4" s="372"/>
      <c r="D4" s="367"/>
      <c r="E4" s="367"/>
      <c r="F4" s="370"/>
      <c r="G4" s="370"/>
      <c r="H4" s="367"/>
      <c r="I4" s="367"/>
      <c r="J4" s="367"/>
      <c r="K4" s="367"/>
      <c r="L4" s="367"/>
      <c r="M4" s="367"/>
      <c r="N4" s="679" t="s">
        <v>221</v>
      </c>
      <c r="O4" s="679"/>
      <c r="P4" s="679"/>
      <c r="Q4" s="679"/>
      <c r="R4" s="679"/>
    </row>
    <row r="5" spans="1:21" ht="7.5" customHeight="1" thickBot="1">
      <c r="A5" s="373"/>
      <c r="B5" s="373"/>
      <c r="C5" s="373"/>
      <c r="D5" s="373"/>
      <c r="E5" s="373"/>
      <c r="F5" s="374"/>
      <c r="G5" s="370"/>
      <c r="H5" s="373"/>
      <c r="I5" s="373"/>
      <c r="J5" s="373"/>
      <c r="K5" s="373"/>
      <c r="L5" s="373"/>
      <c r="M5" s="373"/>
      <c r="N5" s="373"/>
      <c r="O5" s="375"/>
      <c r="P5" s="376"/>
      <c r="Q5" s="376"/>
      <c r="R5" s="376"/>
    </row>
    <row r="6" spans="1:21" s="382" customFormat="1" ht="33" customHeight="1">
      <c r="A6" s="377" t="s">
        <v>262</v>
      </c>
      <c r="B6" s="378" t="s">
        <v>263</v>
      </c>
      <c r="C6" s="378" t="s">
        <v>264</v>
      </c>
      <c r="D6" s="378" t="s">
        <v>265</v>
      </c>
      <c r="E6" s="378" t="s">
        <v>266</v>
      </c>
      <c r="F6" s="378" t="s">
        <v>267</v>
      </c>
      <c r="G6" s="379" t="s">
        <v>268</v>
      </c>
      <c r="H6" s="378" t="s">
        <v>269</v>
      </c>
      <c r="I6" s="680" t="s">
        <v>270</v>
      </c>
      <c r="J6" s="681"/>
      <c r="K6" s="682" t="s">
        <v>154</v>
      </c>
      <c r="L6" s="680"/>
      <c r="M6" s="680"/>
      <c r="N6" s="680"/>
      <c r="O6" s="680"/>
      <c r="P6" s="680"/>
      <c r="Q6" s="380"/>
      <c r="R6" s="381" t="s">
        <v>271</v>
      </c>
    </row>
    <row r="7" spans="1:21" s="382" customFormat="1" ht="46.5" thickBot="1">
      <c r="A7" s="383"/>
      <c r="B7" s="384"/>
      <c r="C7" s="384"/>
      <c r="D7" s="385" t="s">
        <v>272</v>
      </c>
      <c r="E7" s="385" t="s">
        <v>272</v>
      </c>
      <c r="F7" s="386"/>
      <c r="G7" s="387" t="s">
        <v>273</v>
      </c>
      <c r="H7" s="388"/>
      <c r="I7" s="389" t="s">
        <v>274</v>
      </c>
      <c r="J7" s="390" t="s">
        <v>275</v>
      </c>
      <c r="K7" s="391" t="s">
        <v>291</v>
      </c>
      <c r="L7" s="391" t="s">
        <v>292</v>
      </c>
      <c r="M7" s="391" t="s">
        <v>293</v>
      </c>
      <c r="N7" s="392">
        <v>2021</v>
      </c>
      <c r="O7" s="392">
        <v>2022</v>
      </c>
      <c r="P7" s="393">
        <v>2023</v>
      </c>
      <c r="Q7" s="394" t="s">
        <v>294</v>
      </c>
      <c r="R7" s="395"/>
    </row>
    <row r="8" spans="1:21" ht="12.75" customHeight="1">
      <c r="A8" s="396">
        <v>1</v>
      </c>
      <c r="B8" s="397">
        <v>2</v>
      </c>
      <c r="C8" s="397">
        <v>3</v>
      </c>
      <c r="D8" s="397">
        <v>4</v>
      </c>
      <c r="E8" s="397">
        <v>5</v>
      </c>
      <c r="F8" s="397">
        <v>6</v>
      </c>
      <c r="G8" s="397">
        <v>7</v>
      </c>
      <c r="H8" s="398">
        <v>8</v>
      </c>
      <c r="I8" s="397">
        <v>9</v>
      </c>
      <c r="J8" s="398">
        <v>10</v>
      </c>
      <c r="K8" s="398">
        <v>11</v>
      </c>
      <c r="L8" s="398">
        <v>12</v>
      </c>
      <c r="M8" s="397">
        <v>13</v>
      </c>
      <c r="N8" s="397">
        <v>14</v>
      </c>
      <c r="O8" s="398">
        <v>15</v>
      </c>
      <c r="P8" s="397">
        <v>16</v>
      </c>
      <c r="Q8" s="399">
        <v>17</v>
      </c>
      <c r="R8" s="400">
        <v>18</v>
      </c>
      <c r="S8" s="367"/>
      <c r="T8" s="367"/>
      <c r="U8" s="367"/>
    </row>
    <row r="9" spans="1:21" ht="12.75" customHeight="1">
      <c r="A9" s="672" t="s">
        <v>276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4"/>
      <c r="S9" s="367"/>
      <c r="T9" s="367"/>
      <c r="U9" s="367"/>
    </row>
    <row r="10" spans="1:21">
      <c r="A10" s="675" t="s">
        <v>277</v>
      </c>
      <c r="B10" s="665"/>
      <c r="C10" s="665"/>
      <c r="D10" s="668"/>
      <c r="E10" s="668"/>
      <c r="F10" s="668"/>
      <c r="G10" s="668"/>
      <c r="H10" s="665"/>
      <c r="I10" s="401" t="s">
        <v>278</v>
      </c>
      <c r="J10" s="401"/>
      <c r="K10" s="402"/>
      <c r="L10" s="402"/>
      <c r="M10" s="403"/>
      <c r="N10" s="403"/>
      <c r="O10" s="403"/>
      <c r="P10" s="403"/>
      <c r="Q10" s="404"/>
      <c r="R10" s="405"/>
      <c r="S10" s="367"/>
      <c r="T10" s="367"/>
      <c r="U10" s="367"/>
    </row>
    <row r="11" spans="1:21" ht="34.5" customHeight="1">
      <c r="A11" s="676"/>
      <c r="B11" s="666"/>
      <c r="C11" s="666"/>
      <c r="D11" s="669"/>
      <c r="E11" s="669"/>
      <c r="F11" s="669"/>
      <c r="G11" s="669"/>
      <c r="H11" s="666"/>
      <c r="I11" s="401" t="s">
        <v>279</v>
      </c>
      <c r="J11" s="401"/>
      <c r="K11" s="402"/>
      <c r="L11" s="402"/>
      <c r="M11" s="403"/>
      <c r="N11" s="403"/>
      <c r="O11" s="403"/>
      <c r="P11" s="403"/>
      <c r="Q11" s="404"/>
      <c r="R11" s="405"/>
      <c r="S11" s="367"/>
      <c r="T11" s="367"/>
      <c r="U11" s="367"/>
    </row>
    <row r="12" spans="1:21" ht="47.25" customHeight="1">
      <c r="A12" s="676"/>
      <c r="B12" s="666"/>
      <c r="C12" s="666"/>
      <c r="D12" s="669"/>
      <c r="E12" s="669"/>
      <c r="F12" s="669"/>
      <c r="G12" s="669"/>
      <c r="H12" s="666"/>
      <c r="I12" s="401" t="s">
        <v>280</v>
      </c>
      <c r="J12" s="401"/>
      <c r="K12" s="402"/>
      <c r="L12" s="402"/>
      <c r="M12" s="403"/>
      <c r="N12" s="403"/>
      <c r="O12" s="403"/>
      <c r="P12" s="403"/>
      <c r="Q12" s="404"/>
      <c r="R12" s="405"/>
      <c r="S12" s="367"/>
      <c r="T12" s="367"/>
      <c r="U12" s="367"/>
    </row>
    <row r="13" spans="1:21" ht="25">
      <c r="A13" s="676"/>
      <c r="B13" s="666"/>
      <c r="C13" s="666"/>
      <c r="D13" s="669"/>
      <c r="E13" s="669"/>
      <c r="F13" s="669"/>
      <c r="G13" s="669"/>
      <c r="H13" s="666"/>
      <c r="I13" s="401" t="s">
        <v>281</v>
      </c>
      <c r="J13" s="401"/>
      <c r="K13" s="402"/>
      <c r="L13" s="402"/>
      <c r="M13" s="403"/>
      <c r="N13" s="403"/>
      <c r="O13" s="403"/>
      <c r="P13" s="403"/>
      <c r="Q13" s="404"/>
      <c r="R13" s="405"/>
      <c r="S13" s="367"/>
      <c r="T13" s="367"/>
      <c r="U13" s="367"/>
    </row>
    <row r="14" spans="1:21" ht="12.75" customHeight="1">
      <c r="A14" s="683"/>
      <c r="B14" s="671"/>
      <c r="C14" s="671"/>
      <c r="D14" s="670"/>
      <c r="E14" s="670"/>
      <c r="F14" s="670"/>
      <c r="G14" s="670"/>
      <c r="H14" s="671"/>
      <c r="I14" s="401" t="s">
        <v>49</v>
      </c>
      <c r="J14" s="401"/>
      <c r="K14" s="402"/>
      <c r="L14" s="402"/>
      <c r="M14" s="403"/>
      <c r="N14" s="403"/>
      <c r="O14" s="403"/>
      <c r="P14" s="403"/>
      <c r="Q14" s="404"/>
      <c r="R14" s="405"/>
      <c r="S14" s="367"/>
      <c r="T14" s="367"/>
      <c r="U14" s="367"/>
    </row>
    <row r="15" spans="1:21" ht="12.75" customHeight="1">
      <c r="A15" s="672" t="s">
        <v>155</v>
      </c>
      <c r="B15" s="673"/>
      <c r="C15" s="673"/>
      <c r="D15" s="673"/>
      <c r="E15" s="673"/>
      <c r="F15" s="673"/>
      <c r="G15" s="673"/>
      <c r="H15" s="673"/>
      <c r="I15" s="673"/>
      <c r="J15" s="673"/>
      <c r="K15" s="673"/>
      <c r="L15" s="673"/>
      <c r="M15" s="673"/>
      <c r="N15" s="673"/>
      <c r="O15" s="673"/>
      <c r="P15" s="673"/>
      <c r="Q15" s="673"/>
      <c r="R15" s="674"/>
      <c r="S15" s="367"/>
      <c r="T15" s="367"/>
      <c r="U15" s="367"/>
    </row>
    <row r="16" spans="1:21">
      <c r="A16" s="675" t="s">
        <v>195</v>
      </c>
      <c r="B16" s="665"/>
      <c r="C16" s="665"/>
      <c r="D16" s="668"/>
      <c r="E16" s="668"/>
      <c r="F16" s="668"/>
      <c r="G16" s="668"/>
      <c r="H16" s="665"/>
      <c r="I16" s="401" t="s">
        <v>278</v>
      </c>
      <c r="J16" s="401"/>
      <c r="K16" s="402"/>
      <c r="L16" s="402"/>
      <c r="M16" s="403"/>
      <c r="N16" s="403"/>
      <c r="O16" s="403"/>
      <c r="P16" s="403"/>
      <c r="Q16" s="404"/>
      <c r="R16" s="405"/>
      <c r="S16" s="367"/>
      <c r="T16" s="367"/>
      <c r="U16" s="367"/>
    </row>
    <row r="17" spans="1:21" ht="34.5" customHeight="1">
      <c r="A17" s="676"/>
      <c r="B17" s="666"/>
      <c r="C17" s="666"/>
      <c r="D17" s="669"/>
      <c r="E17" s="669"/>
      <c r="F17" s="669"/>
      <c r="G17" s="669"/>
      <c r="H17" s="666"/>
      <c r="I17" s="401" t="s">
        <v>279</v>
      </c>
      <c r="J17" s="401"/>
      <c r="K17" s="402"/>
      <c r="L17" s="402"/>
      <c r="M17" s="403"/>
      <c r="N17" s="403"/>
      <c r="O17" s="403"/>
      <c r="P17" s="403"/>
      <c r="Q17" s="404"/>
      <c r="R17" s="405"/>
      <c r="S17" s="367"/>
      <c r="T17" s="367"/>
      <c r="U17" s="367"/>
    </row>
    <row r="18" spans="1:21" ht="47.25" customHeight="1">
      <c r="A18" s="676"/>
      <c r="B18" s="666"/>
      <c r="C18" s="666"/>
      <c r="D18" s="669"/>
      <c r="E18" s="669"/>
      <c r="F18" s="669"/>
      <c r="G18" s="669"/>
      <c r="H18" s="666"/>
      <c r="I18" s="401" t="s">
        <v>280</v>
      </c>
      <c r="J18" s="401"/>
      <c r="K18" s="402"/>
      <c r="L18" s="402"/>
      <c r="M18" s="403"/>
      <c r="N18" s="403"/>
      <c r="O18" s="403"/>
      <c r="P18" s="403"/>
      <c r="Q18" s="404"/>
      <c r="R18" s="405"/>
      <c r="S18" s="367"/>
      <c r="T18" s="367"/>
      <c r="U18" s="367"/>
    </row>
    <row r="19" spans="1:21" ht="25">
      <c r="A19" s="676"/>
      <c r="B19" s="666"/>
      <c r="C19" s="666"/>
      <c r="D19" s="669"/>
      <c r="E19" s="669"/>
      <c r="F19" s="669"/>
      <c r="G19" s="669"/>
      <c r="H19" s="666"/>
      <c r="I19" s="401" t="s">
        <v>281</v>
      </c>
      <c r="J19" s="401"/>
      <c r="K19" s="402"/>
      <c r="L19" s="402"/>
      <c r="M19" s="403"/>
      <c r="N19" s="403"/>
      <c r="O19" s="403"/>
      <c r="P19" s="403"/>
      <c r="Q19" s="404"/>
      <c r="R19" s="405"/>
      <c r="S19" s="367"/>
      <c r="T19" s="367"/>
      <c r="U19" s="367"/>
    </row>
    <row r="20" spans="1:21" ht="12.75" customHeight="1" thickBot="1">
      <c r="A20" s="677"/>
      <c r="B20" s="667"/>
      <c r="C20" s="667"/>
      <c r="D20" s="678"/>
      <c r="E20" s="678"/>
      <c r="F20" s="678"/>
      <c r="G20" s="678"/>
      <c r="H20" s="667"/>
      <c r="I20" s="406" t="s">
        <v>49</v>
      </c>
      <c r="J20" s="406"/>
      <c r="K20" s="407"/>
      <c r="L20" s="407"/>
      <c r="M20" s="408"/>
      <c r="N20" s="408"/>
      <c r="O20" s="408"/>
      <c r="P20" s="408"/>
      <c r="Q20" s="409"/>
      <c r="R20" s="410"/>
      <c r="S20" s="367"/>
      <c r="T20" s="367"/>
      <c r="U20" s="367"/>
    </row>
    <row r="21" spans="1:21">
      <c r="A21" s="373"/>
      <c r="B21" s="373"/>
      <c r="C21" s="373"/>
      <c r="D21" s="373"/>
      <c r="E21" s="373"/>
      <c r="F21" s="374"/>
      <c r="G21" s="374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67"/>
      <c r="T21" s="367"/>
      <c r="U21" s="367"/>
    </row>
    <row r="22" spans="1:21">
      <c r="A22" s="370" t="s">
        <v>242</v>
      </c>
      <c r="B22" s="370"/>
      <c r="C22" s="370"/>
      <c r="D22" s="367"/>
      <c r="E22" s="367"/>
      <c r="F22" s="370"/>
      <c r="G22" s="370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</row>
    <row r="23" spans="1:21">
      <c r="A23" s="370"/>
      <c r="B23" s="370"/>
      <c r="C23" s="370"/>
      <c r="D23" s="367"/>
      <c r="E23" s="367"/>
      <c r="F23" s="370"/>
      <c r="G23" s="370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</row>
    <row r="24" spans="1:21">
      <c r="A24" s="411" t="s">
        <v>282</v>
      </c>
      <c r="B24" s="370"/>
      <c r="C24" s="370"/>
      <c r="D24" s="367"/>
      <c r="E24" s="367"/>
      <c r="F24" s="370"/>
      <c r="G24" s="370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</row>
    <row r="25" spans="1:21" ht="13">
      <c r="A25" s="411"/>
      <c r="B25" s="412"/>
      <c r="C25" s="367"/>
      <c r="D25" s="367"/>
      <c r="E25" s="367"/>
      <c r="F25" s="370"/>
      <c r="G25" s="370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</row>
    <row r="26" spans="1:21" ht="13">
      <c r="A26" s="367"/>
      <c r="B26" s="412"/>
      <c r="C26" s="367"/>
      <c r="D26" s="367"/>
      <c r="E26" s="367"/>
      <c r="F26" s="370"/>
      <c r="G26" s="370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</row>
    <row r="27" spans="1:21" ht="13">
      <c r="A27" s="367"/>
      <c r="B27" s="412"/>
      <c r="C27" s="367"/>
      <c r="D27" s="367"/>
      <c r="E27" s="367"/>
      <c r="F27" s="370"/>
      <c r="G27" s="370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</row>
    <row r="28" spans="1:21" ht="13">
      <c r="A28" s="367"/>
      <c r="B28" s="412"/>
      <c r="C28" s="367"/>
      <c r="D28" s="367"/>
      <c r="E28" s="367"/>
      <c r="F28" s="370"/>
      <c r="G28" s="370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</row>
    <row r="29" spans="1:21" ht="13">
      <c r="A29" s="367"/>
      <c r="B29" s="412"/>
      <c r="C29" s="367"/>
      <c r="D29" s="367"/>
      <c r="E29" s="367"/>
      <c r="F29" s="370"/>
      <c r="G29" s="370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</row>
    <row r="30" spans="1:21" ht="13">
      <c r="A30" s="367"/>
      <c r="B30" s="412"/>
      <c r="C30" s="367"/>
      <c r="D30" s="367"/>
      <c r="E30" s="367"/>
      <c r="F30" s="370"/>
      <c r="G30" s="370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</row>
    <row r="31" spans="1:21" ht="13">
      <c r="A31" s="367"/>
      <c r="B31" s="412"/>
      <c r="C31" s="367"/>
      <c r="D31" s="367"/>
      <c r="E31" s="367"/>
      <c r="F31" s="370"/>
      <c r="G31" s="370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</row>
    <row r="32" spans="1:21" ht="13">
      <c r="A32" s="367"/>
      <c r="B32" s="412"/>
      <c r="C32" s="367"/>
      <c r="D32" s="367"/>
      <c r="E32" s="367"/>
      <c r="F32" s="370"/>
      <c r="G32" s="370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</row>
    <row r="33" spans="1:18" ht="13">
      <c r="A33" s="367"/>
      <c r="B33" s="412"/>
      <c r="C33" s="367"/>
      <c r="D33" s="367"/>
      <c r="E33" s="367"/>
      <c r="F33" s="370"/>
      <c r="G33" s="370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</row>
    <row r="34" spans="1:18" ht="13">
      <c r="A34" s="367"/>
      <c r="B34" s="412"/>
      <c r="C34" s="367"/>
      <c r="D34" s="367"/>
      <c r="E34" s="367"/>
      <c r="F34" s="370"/>
      <c r="G34" s="370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1:H111"/>
  <sheetViews>
    <sheetView showZeros="0" zoomScaleNormal="100" workbookViewId="0">
      <pane ySplit="4" topLeftCell="A5" activePane="bottomLeft" state="frozen"/>
      <selection activeCell="D76" sqref="D76"/>
      <selection pane="bottomLeft"/>
    </sheetView>
  </sheetViews>
  <sheetFormatPr defaultColWidth="9.26953125" defaultRowHeight="12.5"/>
  <cols>
    <col min="1" max="1" width="35.26953125" style="39" bestFit="1" customWidth="1"/>
    <col min="2" max="3" width="12.26953125" style="39" customWidth="1"/>
    <col min="4" max="4" width="11.7265625" style="39" customWidth="1"/>
    <col min="5" max="5" width="12.7265625" style="39" customWidth="1"/>
    <col min="6" max="6" width="10.7265625" style="39" customWidth="1"/>
    <col min="7" max="7" width="9.26953125" style="39" customWidth="1"/>
    <col min="8" max="8" width="26.1796875" style="39" customWidth="1"/>
    <col min="9" max="16384" width="9.26953125" style="39"/>
  </cols>
  <sheetData>
    <row r="1" spans="1:8" ht="14">
      <c r="A1" s="17" t="s">
        <v>29</v>
      </c>
      <c r="G1" s="306" t="s">
        <v>245</v>
      </c>
    </row>
    <row r="2" spans="1:8" ht="12.75" customHeight="1">
      <c r="A2" s="17"/>
      <c r="E2" s="564" t="s">
        <v>221</v>
      </c>
    </row>
    <row r="3" spans="1:8" ht="12.75" customHeight="1">
      <c r="A3" s="46"/>
      <c r="B3" s="637" t="s">
        <v>295</v>
      </c>
      <c r="C3" s="637" t="s">
        <v>364</v>
      </c>
      <c r="D3" s="637" t="s">
        <v>296</v>
      </c>
      <c r="E3" s="638" t="s">
        <v>297</v>
      </c>
      <c r="F3" s="636" t="s">
        <v>298</v>
      </c>
      <c r="G3" s="636"/>
      <c r="H3" s="636"/>
    </row>
    <row r="4" spans="1:8" ht="39.75" customHeight="1">
      <c r="A4" s="46"/>
      <c r="B4" s="637"/>
      <c r="C4" s="637"/>
      <c r="D4" s="637"/>
      <c r="E4" s="639"/>
      <c r="F4" s="308" t="s">
        <v>11</v>
      </c>
      <c r="G4" s="308" t="s">
        <v>158</v>
      </c>
      <c r="H4" s="309" t="s">
        <v>246</v>
      </c>
    </row>
    <row r="5" spans="1:8" ht="13">
      <c r="A5" s="19" t="s">
        <v>12</v>
      </c>
      <c r="B5" s="448">
        <f t="shared" ref="B5:C5" si="0">B6+B9</f>
        <v>511845000</v>
      </c>
      <c r="C5" s="448">
        <f t="shared" si="0"/>
        <v>-14300000</v>
      </c>
      <c r="D5" s="448">
        <f>B5+C5</f>
        <v>497545000</v>
      </c>
      <c r="E5" s="448"/>
      <c r="F5" s="448">
        <f t="shared" ref="F5:F36" si="1">IF(E5=0,0,E5-D5)</f>
        <v>0</v>
      </c>
      <c r="G5" s="320" t="str">
        <f t="shared" ref="G5:G36" si="2">IF(E5=0,"",F5/D5)</f>
        <v/>
      </c>
    </row>
    <row r="6" spans="1:8" ht="12.75" customHeight="1">
      <c r="A6" s="18" t="s">
        <v>22</v>
      </c>
      <c r="B6" s="116">
        <f>B7</f>
        <v>486050000</v>
      </c>
      <c r="C6" s="116">
        <f>C7</f>
        <v>-14300000</v>
      </c>
      <c r="D6" s="116">
        <f t="shared" ref="D6:D21" si="3">B6+C6</f>
        <v>471750000</v>
      </c>
      <c r="E6" s="116"/>
      <c r="F6" s="116">
        <f t="shared" si="1"/>
        <v>0</v>
      </c>
      <c r="G6" s="317" t="str">
        <f t="shared" si="2"/>
        <v/>
      </c>
    </row>
    <row r="7" spans="1:8" ht="12.75" customHeight="1">
      <c r="A7" s="16" t="s">
        <v>21</v>
      </c>
      <c r="B7" s="242">
        <f>486000000+50000</f>
        <v>486050000</v>
      </c>
      <c r="C7" s="242">
        <v>-14300000</v>
      </c>
      <c r="D7" s="242">
        <f t="shared" si="3"/>
        <v>471750000</v>
      </c>
      <c r="E7" s="242"/>
      <c r="F7" s="242">
        <f t="shared" si="1"/>
        <v>0</v>
      </c>
      <c r="G7" s="314" t="str">
        <f t="shared" si="2"/>
        <v/>
      </c>
    </row>
    <row r="8" spans="1:8" ht="13">
      <c r="A8" s="16"/>
      <c r="B8" s="242"/>
      <c r="C8" s="242"/>
      <c r="D8" s="242">
        <f t="shared" si="3"/>
        <v>0</v>
      </c>
      <c r="E8" s="242"/>
      <c r="F8" s="242">
        <f t="shared" si="1"/>
        <v>0</v>
      </c>
      <c r="G8" s="314" t="str">
        <f t="shared" si="2"/>
        <v/>
      </c>
    </row>
    <row r="9" spans="1:8" ht="12.75" customHeight="1">
      <c r="A9" s="18" t="s">
        <v>23</v>
      </c>
      <c r="B9" s="116">
        <f>B10</f>
        <v>25795000</v>
      </c>
      <c r="C9" s="116"/>
      <c r="D9" s="116">
        <f t="shared" si="3"/>
        <v>25795000</v>
      </c>
      <c r="E9" s="116"/>
      <c r="F9" s="116">
        <f t="shared" si="1"/>
        <v>0</v>
      </c>
      <c r="G9" s="317" t="str">
        <f t="shared" si="2"/>
        <v/>
      </c>
    </row>
    <row r="10" spans="1:8" ht="13">
      <c r="A10" s="240" t="s">
        <v>21</v>
      </c>
      <c r="B10" s="242">
        <v>25795000</v>
      </c>
      <c r="C10" s="242"/>
      <c r="D10" s="242">
        <f t="shared" si="3"/>
        <v>25795000</v>
      </c>
      <c r="E10" s="242"/>
      <c r="F10" s="242">
        <f t="shared" si="1"/>
        <v>0</v>
      </c>
      <c r="G10" s="314" t="str">
        <f t="shared" si="2"/>
        <v/>
      </c>
    </row>
    <row r="11" spans="1:8">
      <c r="A11" s="18"/>
      <c r="B11" s="116"/>
      <c r="C11" s="116"/>
      <c r="D11" s="116">
        <f t="shared" si="3"/>
        <v>0</v>
      </c>
      <c r="E11" s="116"/>
      <c r="F11" s="116">
        <f t="shared" si="1"/>
        <v>0</v>
      </c>
      <c r="G11" s="317" t="str">
        <f t="shared" si="2"/>
        <v/>
      </c>
    </row>
    <row r="12" spans="1:8" ht="13">
      <c r="A12" s="19" t="s">
        <v>13</v>
      </c>
      <c r="B12" s="448">
        <f t="shared" ref="B12:C12" si="4">B13+B16+B19</f>
        <v>12650000</v>
      </c>
      <c r="C12" s="448">
        <f t="shared" si="4"/>
        <v>-4700000</v>
      </c>
      <c r="D12" s="448">
        <f t="shared" si="3"/>
        <v>7950000</v>
      </c>
      <c r="E12" s="448"/>
      <c r="F12" s="448">
        <f t="shared" si="1"/>
        <v>0</v>
      </c>
      <c r="G12" s="320" t="str">
        <f t="shared" si="2"/>
        <v/>
      </c>
    </row>
    <row r="13" spans="1:8" ht="12.75" customHeight="1">
      <c r="A13" s="22" t="s">
        <v>24</v>
      </c>
      <c r="B13" s="241">
        <f t="shared" ref="B13" si="5">B14</f>
        <v>5000000</v>
      </c>
      <c r="C13" s="241">
        <v>-2000000</v>
      </c>
      <c r="D13" s="241">
        <f t="shared" si="3"/>
        <v>3000000</v>
      </c>
      <c r="E13" s="241"/>
      <c r="F13" s="241">
        <f t="shared" si="1"/>
        <v>0</v>
      </c>
      <c r="G13" s="321" t="str">
        <f t="shared" si="2"/>
        <v/>
      </c>
    </row>
    <row r="14" spans="1:8" ht="25.5" customHeight="1">
      <c r="A14" s="449" t="s">
        <v>30</v>
      </c>
      <c r="B14" s="58">
        <v>5000000</v>
      </c>
      <c r="C14" s="58">
        <v>-2000000</v>
      </c>
      <c r="D14" s="58">
        <f t="shared" si="3"/>
        <v>3000000</v>
      </c>
      <c r="E14" s="58"/>
      <c r="F14" s="58">
        <f t="shared" si="1"/>
        <v>0</v>
      </c>
      <c r="G14" s="322" t="str">
        <f t="shared" si="2"/>
        <v/>
      </c>
    </row>
    <row r="15" spans="1:8" ht="12.75" customHeight="1">
      <c r="A15" s="23"/>
      <c r="B15" s="58"/>
      <c r="C15" s="58"/>
      <c r="D15" s="58">
        <f t="shared" si="3"/>
        <v>0</v>
      </c>
      <c r="E15" s="58"/>
      <c r="F15" s="58">
        <f t="shared" si="1"/>
        <v>0</v>
      </c>
      <c r="G15" s="322" t="str">
        <f t="shared" si="2"/>
        <v/>
      </c>
    </row>
    <row r="16" spans="1:8" ht="12.75" customHeight="1">
      <c r="A16" s="22" t="s">
        <v>64</v>
      </c>
      <c r="B16" s="241">
        <f t="shared" ref="B16:C16" si="6">B17</f>
        <v>1250000</v>
      </c>
      <c r="C16" s="241">
        <f t="shared" si="6"/>
        <v>-100000</v>
      </c>
      <c r="D16" s="241">
        <f t="shared" si="3"/>
        <v>1150000</v>
      </c>
      <c r="E16" s="241"/>
      <c r="F16" s="241">
        <f t="shared" si="1"/>
        <v>0</v>
      </c>
      <c r="G16" s="321" t="str">
        <f t="shared" si="2"/>
        <v/>
      </c>
    </row>
    <row r="17" spans="1:7" ht="12.75" customHeight="1">
      <c r="A17" s="24" t="s">
        <v>31</v>
      </c>
      <c r="B17" s="58">
        <v>1250000</v>
      </c>
      <c r="C17" s="58">
        <v>-100000</v>
      </c>
      <c r="D17" s="58">
        <f t="shared" si="3"/>
        <v>1150000</v>
      </c>
      <c r="E17" s="58"/>
      <c r="F17" s="58">
        <f t="shared" si="1"/>
        <v>0</v>
      </c>
      <c r="G17" s="322" t="str">
        <f t="shared" si="2"/>
        <v/>
      </c>
    </row>
    <row r="18" spans="1:7" ht="12.75" customHeight="1">
      <c r="A18" s="23"/>
      <c r="B18" s="58"/>
      <c r="C18" s="58"/>
      <c r="D18" s="58">
        <f t="shared" si="3"/>
        <v>0</v>
      </c>
      <c r="E18" s="58"/>
      <c r="F18" s="58">
        <f t="shared" si="1"/>
        <v>0</v>
      </c>
      <c r="G18" s="322" t="str">
        <f t="shared" si="2"/>
        <v/>
      </c>
    </row>
    <row r="19" spans="1:7">
      <c r="A19" s="22" t="s">
        <v>25</v>
      </c>
      <c r="B19" s="241">
        <f>B20</f>
        <v>6400000</v>
      </c>
      <c r="C19" s="241">
        <f>C20</f>
        <v>-2600000</v>
      </c>
      <c r="D19" s="241">
        <f t="shared" si="3"/>
        <v>3800000</v>
      </c>
      <c r="E19" s="241"/>
      <c r="F19" s="241">
        <f t="shared" si="1"/>
        <v>0</v>
      </c>
      <c r="G19" s="321" t="str">
        <f t="shared" si="2"/>
        <v/>
      </c>
    </row>
    <row r="20" spans="1:7" ht="12.75" customHeight="1">
      <c r="A20" s="24" t="s">
        <v>31</v>
      </c>
      <c r="B20" s="58">
        <v>6400000</v>
      </c>
      <c r="C20" s="58">
        <v>-2600000</v>
      </c>
      <c r="D20" s="58">
        <f t="shared" si="3"/>
        <v>3800000</v>
      </c>
      <c r="E20" s="58"/>
      <c r="F20" s="58">
        <f t="shared" si="1"/>
        <v>0</v>
      </c>
      <c r="G20" s="322" t="str">
        <f t="shared" si="2"/>
        <v/>
      </c>
    </row>
    <row r="21" spans="1:7" ht="13">
      <c r="A21" s="24"/>
      <c r="B21" s="58"/>
      <c r="C21" s="58"/>
      <c r="D21" s="58">
        <f t="shared" si="3"/>
        <v>0</v>
      </c>
      <c r="E21" s="58"/>
      <c r="F21" s="58">
        <f t="shared" si="1"/>
        <v>0</v>
      </c>
      <c r="G21" s="322" t="str">
        <f t="shared" si="2"/>
        <v/>
      </c>
    </row>
    <row r="22" spans="1:7" ht="12.75" customHeight="1">
      <c r="A22" s="22" t="s">
        <v>160</v>
      </c>
      <c r="B22" s="58"/>
      <c r="C22" s="58"/>
      <c r="D22" s="58"/>
      <c r="E22" s="58"/>
      <c r="F22" s="58">
        <f t="shared" si="1"/>
        <v>0</v>
      </c>
      <c r="G22" s="322" t="str">
        <f t="shared" si="2"/>
        <v/>
      </c>
    </row>
    <row r="23" spans="1:7" ht="13">
      <c r="A23" s="24"/>
      <c r="B23" s="58"/>
      <c r="C23" s="58"/>
      <c r="D23" s="58"/>
      <c r="E23" s="58"/>
      <c r="F23" s="58">
        <f t="shared" si="1"/>
        <v>0</v>
      </c>
      <c r="G23" s="322" t="str">
        <f t="shared" si="2"/>
        <v/>
      </c>
    </row>
    <row r="24" spans="1:7" ht="13">
      <c r="A24" s="19" t="s">
        <v>14</v>
      </c>
      <c r="B24" s="450">
        <f t="shared" ref="B24" si="7">SUM(B25:B28)</f>
        <v>543100</v>
      </c>
      <c r="C24" s="450"/>
      <c r="D24" s="450">
        <f t="shared" ref="D24:D35" si="8">B24+C24</f>
        <v>543100</v>
      </c>
      <c r="E24" s="450"/>
      <c r="F24" s="450">
        <f t="shared" si="1"/>
        <v>0</v>
      </c>
      <c r="G24" s="417" t="str">
        <f t="shared" si="2"/>
        <v/>
      </c>
    </row>
    <row r="25" spans="1:7" ht="13">
      <c r="A25" s="24" t="s">
        <v>32</v>
      </c>
      <c r="B25" s="177">
        <v>2800</v>
      </c>
      <c r="C25" s="177"/>
      <c r="D25" s="177">
        <f t="shared" si="8"/>
        <v>2800</v>
      </c>
      <c r="E25" s="177"/>
      <c r="F25" s="177">
        <f t="shared" si="1"/>
        <v>0</v>
      </c>
      <c r="G25" s="314" t="str">
        <f t="shared" si="2"/>
        <v/>
      </c>
    </row>
    <row r="26" spans="1:7" ht="12.75" customHeight="1">
      <c r="A26" s="24" t="s">
        <v>31</v>
      </c>
      <c r="B26" s="177">
        <v>300</v>
      </c>
      <c r="C26" s="177"/>
      <c r="D26" s="177">
        <f t="shared" si="8"/>
        <v>300</v>
      </c>
      <c r="E26" s="177"/>
      <c r="F26" s="177">
        <f t="shared" si="1"/>
        <v>0</v>
      </c>
      <c r="G26" s="314" t="str">
        <f t="shared" si="2"/>
        <v/>
      </c>
    </row>
    <row r="27" spans="1:7" ht="13">
      <c r="A27" s="240" t="s">
        <v>37</v>
      </c>
      <c r="B27" s="239">
        <v>110000</v>
      </c>
      <c r="C27" s="239"/>
      <c r="D27" s="239">
        <f t="shared" si="8"/>
        <v>110000</v>
      </c>
      <c r="E27" s="239"/>
      <c r="F27" s="239">
        <f t="shared" si="1"/>
        <v>0</v>
      </c>
      <c r="G27" s="315" t="str">
        <f t="shared" si="2"/>
        <v/>
      </c>
    </row>
    <row r="28" spans="1:7" ht="13">
      <c r="A28" s="16" t="s">
        <v>33</v>
      </c>
      <c r="B28" s="242">
        <v>430000</v>
      </c>
      <c r="C28" s="242"/>
      <c r="D28" s="242">
        <f t="shared" si="8"/>
        <v>430000</v>
      </c>
      <c r="E28" s="242"/>
      <c r="F28" s="242">
        <f t="shared" si="1"/>
        <v>0</v>
      </c>
      <c r="G28" s="314" t="str">
        <f t="shared" si="2"/>
        <v/>
      </c>
    </row>
    <row r="29" spans="1:7" ht="13">
      <c r="A29" s="24"/>
      <c r="B29" s="58"/>
      <c r="C29" s="58"/>
      <c r="D29" s="58">
        <f t="shared" si="8"/>
        <v>0</v>
      </c>
      <c r="E29" s="58"/>
      <c r="F29" s="58">
        <f t="shared" si="1"/>
        <v>0</v>
      </c>
      <c r="G29" s="322" t="str">
        <f t="shared" si="2"/>
        <v/>
      </c>
    </row>
    <row r="30" spans="1:7" ht="13">
      <c r="A30" s="57" t="s">
        <v>57</v>
      </c>
      <c r="B30" s="451">
        <f>B31+B33</f>
        <v>669435</v>
      </c>
      <c r="C30" s="451">
        <f>C31+C33</f>
        <v>-11135</v>
      </c>
      <c r="D30" s="451">
        <f t="shared" si="8"/>
        <v>658300</v>
      </c>
      <c r="E30" s="451"/>
      <c r="F30" s="451">
        <f t="shared" si="1"/>
        <v>0</v>
      </c>
      <c r="G30" s="417" t="str">
        <f t="shared" si="2"/>
        <v/>
      </c>
    </row>
    <row r="31" spans="1:7">
      <c r="A31" s="15" t="s">
        <v>34</v>
      </c>
      <c r="B31" s="116">
        <f>B32</f>
        <v>484044</v>
      </c>
      <c r="C31" s="116"/>
      <c r="D31" s="116">
        <f t="shared" si="8"/>
        <v>484044</v>
      </c>
      <c r="E31" s="116"/>
      <c r="F31" s="116">
        <f t="shared" si="1"/>
        <v>0</v>
      </c>
      <c r="G31" s="317" t="str">
        <f t="shared" si="2"/>
        <v/>
      </c>
    </row>
    <row r="32" spans="1:7" ht="13">
      <c r="A32" s="240" t="s">
        <v>35</v>
      </c>
      <c r="B32" s="242">
        <v>484044</v>
      </c>
      <c r="C32" s="242"/>
      <c r="D32" s="242">
        <f t="shared" si="8"/>
        <v>484044</v>
      </c>
      <c r="E32" s="242"/>
      <c r="F32" s="242">
        <f t="shared" si="1"/>
        <v>0</v>
      </c>
      <c r="G32" s="314" t="str">
        <f t="shared" si="2"/>
        <v/>
      </c>
    </row>
    <row r="33" spans="1:7">
      <c r="A33" s="15" t="s">
        <v>36</v>
      </c>
      <c r="B33" s="116">
        <f t="shared" ref="B33:C33" si="9">B34</f>
        <v>185391</v>
      </c>
      <c r="C33" s="116">
        <f t="shared" si="9"/>
        <v>-11135</v>
      </c>
      <c r="D33" s="116">
        <f t="shared" si="8"/>
        <v>174256</v>
      </c>
      <c r="E33" s="116"/>
      <c r="F33" s="116">
        <f t="shared" si="1"/>
        <v>0</v>
      </c>
      <c r="G33" s="317" t="str">
        <f t="shared" si="2"/>
        <v/>
      </c>
    </row>
    <row r="34" spans="1:7" ht="13">
      <c r="A34" s="240" t="s">
        <v>35</v>
      </c>
      <c r="B34" s="242">
        <v>185391</v>
      </c>
      <c r="C34" s="242">
        <v>-11135</v>
      </c>
      <c r="D34" s="242">
        <f t="shared" si="8"/>
        <v>174256</v>
      </c>
      <c r="E34" s="242"/>
      <c r="F34" s="242">
        <f t="shared" si="1"/>
        <v>0</v>
      </c>
      <c r="G34" s="314" t="str">
        <f t="shared" si="2"/>
        <v/>
      </c>
    </row>
    <row r="35" spans="1:7" ht="12.75" customHeight="1">
      <c r="A35" s="51" t="s">
        <v>161</v>
      </c>
      <c r="B35" s="241"/>
      <c r="C35" s="241"/>
      <c r="D35" s="241">
        <f t="shared" si="8"/>
        <v>0</v>
      </c>
      <c r="E35" s="241"/>
      <c r="F35" s="241">
        <f t="shared" si="1"/>
        <v>0</v>
      </c>
      <c r="G35" s="321" t="str">
        <f t="shared" si="2"/>
        <v/>
      </c>
    </row>
    <row r="36" spans="1:7" ht="12.75" customHeight="1">
      <c r="A36" s="51"/>
      <c r="B36" s="241"/>
      <c r="C36" s="241"/>
      <c r="D36" s="241"/>
      <c r="E36" s="241"/>
      <c r="F36" s="241">
        <f t="shared" si="1"/>
        <v>0</v>
      </c>
      <c r="G36" s="321" t="str">
        <f t="shared" si="2"/>
        <v/>
      </c>
    </row>
    <row r="37" spans="1:7" ht="13">
      <c r="A37" s="19" t="s">
        <v>15</v>
      </c>
      <c r="B37" s="448">
        <f>B39+B44</f>
        <v>644000</v>
      </c>
      <c r="C37" s="448">
        <f>C39+C44</f>
        <v>100247</v>
      </c>
      <c r="D37" s="448">
        <f t="shared" ref="D37:D42" si="10">B37+C37</f>
        <v>744247</v>
      </c>
      <c r="E37" s="448"/>
      <c r="F37" s="448">
        <f t="shared" ref="F37:F64" si="11">IF(E37=0,0,E37-D37)</f>
        <v>0</v>
      </c>
      <c r="G37" s="320" t="str">
        <f t="shared" ref="G37:G64" si="12">IF(E37=0,"",F37/D37)</f>
        <v/>
      </c>
    </row>
    <row r="38" spans="1:7" ht="13">
      <c r="A38" s="24"/>
      <c r="B38" s="58"/>
      <c r="C38" s="58"/>
      <c r="D38" s="58">
        <f t="shared" si="10"/>
        <v>0</v>
      </c>
      <c r="E38" s="58"/>
      <c r="F38" s="58">
        <f t="shared" si="11"/>
        <v>0</v>
      </c>
      <c r="G38" s="322" t="str">
        <f t="shared" si="12"/>
        <v/>
      </c>
    </row>
    <row r="39" spans="1:7">
      <c r="A39" s="22" t="s">
        <v>26</v>
      </c>
      <c r="B39" s="238">
        <f>B40+B41</f>
        <v>516000</v>
      </c>
      <c r="C39" s="238"/>
      <c r="D39" s="238">
        <f t="shared" si="10"/>
        <v>516000</v>
      </c>
      <c r="E39" s="238"/>
      <c r="F39" s="238">
        <f t="shared" si="11"/>
        <v>0</v>
      </c>
      <c r="G39" s="317" t="str">
        <f t="shared" si="12"/>
        <v/>
      </c>
    </row>
    <row r="40" spans="1:7" ht="13">
      <c r="A40" s="16" t="s">
        <v>31</v>
      </c>
      <c r="B40" s="177">
        <v>16000</v>
      </c>
      <c r="C40" s="177"/>
      <c r="D40" s="177">
        <f t="shared" si="10"/>
        <v>16000</v>
      </c>
      <c r="E40" s="177"/>
      <c r="F40" s="177">
        <f t="shared" si="11"/>
        <v>0</v>
      </c>
      <c r="G40" s="314" t="str">
        <f t="shared" si="12"/>
        <v/>
      </c>
    </row>
    <row r="41" spans="1:7" ht="13">
      <c r="A41" s="16" t="s">
        <v>37</v>
      </c>
      <c r="B41" s="177">
        <v>500000</v>
      </c>
      <c r="C41" s="177"/>
      <c r="D41" s="177">
        <f t="shared" si="10"/>
        <v>500000</v>
      </c>
      <c r="E41" s="177"/>
      <c r="F41" s="177">
        <f t="shared" si="11"/>
        <v>0</v>
      </c>
      <c r="G41" s="314" t="str">
        <f t="shared" si="12"/>
        <v/>
      </c>
    </row>
    <row r="42" spans="1:7" ht="13">
      <c r="A42" s="16" t="s">
        <v>30</v>
      </c>
      <c r="B42" s="58"/>
      <c r="C42" s="58"/>
      <c r="D42" s="58">
        <f t="shared" si="10"/>
        <v>0</v>
      </c>
      <c r="E42" s="58"/>
      <c r="F42" s="58">
        <f t="shared" si="11"/>
        <v>0</v>
      </c>
      <c r="G42" s="322" t="str">
        <f t="shared" si="12"/>
        <v/>
      </c>
    </row>
    <row r="43" spans="1:7" ht="13">
      <c r="A43" s="23"/>
      <c r="B43" s="58"/>
      <c r="C43" s="58"/>
      <c r="D43" s="58"/>
      <c r="E43" s="58"/>
      <c r="F43" s="58">
        <f t="shared" si="11"/>
        <v>0</v>
      </c>
      <c r="G43" s="322" t="str">
        <f t="shared" si="12"/>
        <v/>
      </c>
    </row>
    <row r="44" spans="1:7">
      <c r="A44" s="22" t="s">
        <v>56</v>
      </c>
      <c r="B44" s="238">
        <f>B45+B49</f>
        <v>128000</v>
      </c>
      <c r="C44" s="238">
        <f>C45+C49</f>
        <v>100247</v>
      </c>
      <c r="D44" s="238">
        <f t="shared" ref="D44:D47" si="13">B44+C44</f>
        <v>228247</v>
      </c>
      <c r="E44" s="238"/>
      <c r="F44" s="238">
        <f t="shared" si="11"/>
        <v>0</v>
      </c>
      <c r="G44" s="317" t="str">
        <f t="shared" si="12"/>
        <v/>
      </c>
    </row>
    <row r="45" spans="1:7">
      <c r="A45" s="37" t="s">
        <v>4</v>
      </c>
      <c r="B45" s="238">
        <f t="shared" ref="B45" si="14">B46+B47</f>
        <v>38000</v>
      </c>
      <c r="C45" s="238">
        <v>-14000</v>
      </c>
      <c r="D45" s="238">
        <f t="shared" si="13"/>
        <v>24000</v>
      </c>
      <c r="E45" s="238"/>
      <c r="F45" s="238">
        <f t="shared" si="11"/>
        <v>0</v>
      </c>
      <c r="G45" s="317" t="str">
        <f t="shared" si="12"/>
        <v/>
      </c>
    </row>
    <row r="46" spans="1:7" ht="13">
      <c r="A46" s="240" t="s">
        <v>30</v>
      </c>
      <c r="B46" s="238">
        <v>28000</v>
      </c>
      <c r="C46" s="238">
        <v>-14000</v>
      </c>
      <c r="D46" s="238">
        <f t="shared" si="13"/>
        <v>14000</v>
      </c>
      <c r="E46" s="238"/>
      <c r="F46" s="238">
        <f t="shared" si="11"/>
        <v>0</v>
      </c>
      <c r="G46" s="317" t="str">
        <f t="shared" si="12"/>
        <v/>
      </c>
    </row>
    <row r="47" spans="1:7" ht="13">
      <c r="A47" s="16" t="s">
        <v>33</v>
      </c>
      <c r="B47" s="238">
        <v>10000</v>
      </c>
      <c r="C47" s="238"/>
      <c r="D47" s="238">
        <f t="shared" si="13"/>
        <v>10000</v>
      </c>
      <c r="E47" s="238"/>
      <c r="F47" s="238">
        <f t="shared" si="11"/>
        <v>0</v>
      </c>
      <c r="G47" s="317" t="str">
        <f t="shared" si="12"/>
        <v/>
      </c>
    </row>
    <row r="48" spans="1:7" ht="13">
      <c r="A48" s="16" t="s">
        <v>157</v>
      </c>
      <c r="B48" s="238"/>
      <c r="C48" s="238"/>
      <c r="D48" s="238"/>
      <c r="E48" s="238"/>
      <c r="F48" s="238">
        <f t="shared" si="11"/>
        <v>0</v>
      </c>
      <c r="G48" s="317" t="str">
        <f t="shared" si="12"/>
        <v/>
      </c>
    </row>
    <row r="49" spans="1:7">
      <c r="A49" s="15" t="s">
        <v>5</v>
      </c>
      <c r="B49" s="116">
        <v>90000</v>
      </c>
      <c r="C49" s="116">
        <v>114247</v>
      </c>
      <c r="D49" s="116">
        <f t="shared" ref="D49:D54" si="15">B49+C49</f>
        <v>204247</v>
      </c>
      <c r="E49" s="116"/>
      <c r="F49" s="116">
        <f t="shared" si="11"/>
        <v>0</v>
      </c>
      <c r="G49" s="317" t="str">
        <f t="shared" si="12"/>
        <v/>
      </c>
    </row>
    <row r="50" spans="1:7" ht="13">
      <c r="A50" s="23"/>
      <c r="B50" s="58"/>
      <c r="C50" s="58"/>
      <c r="D50" s="58">
        <f t="shared" si="15"/>
        <v>0</v>
      </c>
      <c r="E50" s="58"/>
      <c r="F50" s="58">
        <f t="shared" si="11"/>
        <v>0</v>
      </c>
      <c r="G50" s="322" t="str">
        <f t="shared" si="12"/>
        <v/>
      </c>
    </row>
    <row r="51" spans="1:7" ht="13">
      <c r="A51" s="19" t="s">
        <v>16</v>
      </c>
      <c r="B51" s="448">
        <f t="shared" ref="B51:B52" si="16">B52</f>
        <v>6000</v>
      </c>
      <c r="C51" s="448"/>
      <c r="D51" s="448">
        <f t="shared" si="15"/>
        <v>6000</v>
      </c>
      <c r="E51" s="448"/>
      <c r="F51" s="448">
        <f t="shared" si="11"/>
        <v>0</v>
      </c>
      <c r="G51" s="320" t="str">
        <f t="shared" si="12"/>
        <v/>
      </c>
    </row>
    <row r="52" spans="1:7">
      <c r="A52" s="22" t="s">
        <v>27</v>
      </c>
      <c r="B52" s="241">
        <f t="shared" si="16"/>
        <v>6000</v>
      </c>
      <c r="C52" s="241"/>
      <c r="D52" s="241">
        <f t="shared" si="15"/>
        <v>6000</v>
      </c>
      <c r="E52" s="241"/>
      <c r="F52" s="241">
        <f t="shared" si="11"/>
        <v>0</v>
      </c>
      <c r="G52" s="321" t="str">
        <f t="shared" si="12"/>
        <v/>
      </c>
    </row>
    <row r="53" spans="1:7" ht="13">
      <c r="A53" s="16" t="s">
        <v>21</v>
      </c>
      <c r="B53" s="242">
        <v>6000</v>
      </c>
      <c r="C53" s="242"/>
      <c r="D53" s="242">
        <f t="shared" si="15"/>
        <v>6000</v>
      </c>
      <c r="E53" s="242"/>
      <c r="F53" s="242">
        <f t="shared" si="11"/>
        <v>0</v>
      </c>
      <c r="G53" s="314" t="str">
        <f t="shared" si="12"/>
        <v/>
      </c>
    </row>
    <row r="54" spans="1:7">
      <c r="A54" s="22" t="s">
        <v>219</v>
      </c>
      <c r="B54" s="241"/>
      <c r="C54" s="241"/>
      <c r="D54" s="241">
        <f t="shared" si="15"/>
        <v>0</v>
      </c>
      <c r="E54" s="241"/>
      <c r="F54" s="241">
        <f t="shared" si="11"/>
        <v>0</v>
      </c>
      <c r="G54" s="321" t="str">
        <f t="shared" si="12"/>
        <v/>
      </c>
    </row>
    <row r="55" spans="1:7" ht="13">
      <c r="A55" s="16" t="s">
        <v>21</v>
      </c>
      <c r="B55" s="241"/>
      <c r="C55" s="241"/>
      <c r="D55" s="241"/>
      <c r="E55" s="241"/>
      <c r="F55" s="241">
        <f t="shared" si="11"/>
        <v>0</v>
      </c>
      <c r="G55" s="321" t="str">
        <f t="shared" si="12"/>
        <v/>
      </c>
    </row>
    <row r="56" spans="1:7" ht="13">
      <c r="A56" s="16"/>
      <c r="B56" s="241"/>
      <c r="C56" s="241"/>
      <c r="D56" s="241"/>
      <c r="E56" s="241"/>
      <c r="F56" s="241">
        <f t="shared" si="11"/>
        <v>0</v>
      </c>
      <c r="G56" s="321" t="str">
        <f t="shared" si="12"/>
        <v/>
      </c>
    </row>
    <row r="57" spans="1:7" ht="13.5" customHeight="1">
      <c r="A57" s="22"/>
      <c r="B57" s="241"/>
      <c r="C57" s="241"/>
      <c r="D57" s="241"/>
      <c r="E57" s="241"/>
      <c r="F57" s="241">
        <f t="shared" si="11"/>
        <v>0</v>
      </c>
      <c r="G57" s="321" t="str">
        <f t="shared" si="12"/>
        <v/>
      </c>
    </row>
    <row r="58" spans="1:7" ht="13">
      <c r="A58" s="19" t="s">
        <v>28</v>
      </c>
      <c r="B58" s="448">
        <f>B59+B63+B64+B65</f>
        <v>1524360</v>
      </c>
      <c r="C58" s="448">
        <f>C59+C63+C64+C65</f>
        <v>-23900</v>
      </c>
      <c r="D58" s="448">
        <f t="shared" ref="D58:D61" si="17">B58+C58</f>
        <v>1500460</v>
      </c>
      <c r="E58" s="448"/>
      <c r="F58" s="448">
        <f t="shared" si="11"/>
        <v>0</v>
      </c>
      <c r="G58" s="320" t="str">
        <f t="shared" si="12"/>
        <v/>
      </c>
    </row>
    <row r="59" spans="1:7" s="40" customFormat="1">
      <c r="A59" s="51" t="s">
        <v>38</v>
      </c>
      <c r="B59" s="116">
        <f>B60+B61</f>
        <v>1683800</v>
      </c>
      <c r="C59" s="116"/>
      <c r="D59" s="116">
        <f t="shared" si="17"/>
        <v>1683800</v>
      </c>
      <c r="E59" s="116"/>
      <c r="F59" s="116">
        <f t="shared" si="11"/>
        <v>0</v>
      </c>
      <c r="G59" s="317" t="str">
        <f t="shared" si="12"/>
        <v/>
      </c>
    </row>
    <row r="60" spans="1:7" s="40" customFormat="1" ht="13">
      <c r="A60" s="240" t="s">
        <v>35</v>
      </c>
      <c r="B60" s="242">
        <v>1667800</v>
      </c>
      <c r="C60" s="242"/>
      <c r="D60" s="242">
        <f t="shared" si="17"/>
        <v>1667800</v>
      </c>
      <c r="E60" s="242"/>
      <c r="F60" s="242">
        <f t="shared" si="11"/>
        <v>0</v>
      </c>
      <c r="G60" s="314" t="str">
        <f t="shared" si="12"/>
        <v/>
      </c>
    </row>
    <row r="61" spans="1:7" s="40" customFormat="1" ht="13">
      <c r="A61" s="16" t="s">
        <v>68</v>
      </c>
      <c r="B61" s="242">
        <v>16000</v>
      </c>
      <c r="C61" s="242"/>
      <c r="D61" s="242">
        <f t="shared" si="17"/>
        <v>16000</v>
      </c>
      <c r="E61" s="242"/>
      <c r="F61" s="242">
        <f t="shared" si="11"/>
        <v>0</v>
      </c>
      <c r="G61" s="314" t="str">
        <f t="shared" si="12"/>
        <v/>
      </c>
    </row>
    <row r="62" spans="1:7" s="40" customFormat="1" ht="13">
      <c r="A62" s="16" t="s">
        <v>157</v>
      </c>
      <c r="B62" s="242"/>
      <c r="C62" s="242"/>
      <c r="D62" s="242"/>
      <c r="E62" s="242"/>
      <c r="F62" s="242">
        <f t="shared" si="11"/>
        <v>0</v>
      </c>
      <c r="G62" s="314" t="str">
        <f t="shared" si="12"/>
        <v/>
      </c>
    </row>
    <row r="63" spans="1:7" s="40" customFormat="1">
      <c r="A63" s="51" t="s">
        <v>6</v>
      </c>
      <c r="B63" s="116">
        <v>-285340</v>
      </c>
      <c r="C63" s="116"/>
      <c r="D63" s="116">
        <f t="shared" ref="D63:D74" si="18">B63+C63</f>
        <v>-285340</v>
      </c>
      <c r="E63" s="116"/>
      <c r="F63" s="116">
        <f t="shared" si="11"/>
        <v>0</v>
      </c>
      <c r="G63" s="317" t="str">
        <f t="shared" si="12"/>
        <v/>
      </c>
    </row>
    <row r="64" spans="1:7" s="40" customFormat="1">
      <c r="A64" s="51" t="s">
        <v>17</v>
      </c>
      <c r="B64" s="116">
        <v>-10000</v>
      </c>
      <c r="C64" s="116"/>
      <c r="D64" s="116">
        <f t="shared" si="18"/>
        <v>-10000</v>
      </c>
      <c r="E64" s="116"/>
      <c r="F64" s="116">
        <f t="shared" si="11"/>
        <v>0</v>
      </c>
      <c r="G64" s="317" t="str">
        <f t="shared" si="12"/>
        <v/>
      </c>
    </row>
    <row r="65" spans="1:8" s="40" customFormat="1">
      <c r="A65" s="51" t="s">
        <v>306</v>
      </c>
      <c r="B65" s="116">
        <f>B67+B66+B68</f>
        <v>135900</v>
      </c>
      <c r="C65" s="116">
        <f>C67+C66+C68+C70+C69</f>
        <v>-23900</v>
      </c>
      <c r="D65" s="116">
        <f t="shared" si="18"/>
        <v>112000</v>
      </c>
      <c r="E65" s="116"/>
      <c r="F65" s="116"/>
      <c r="G65" s="317"/>
    </row>
    <row r="66" spans="1:8" s="40" customFormat="1" ht="15" customHeight="1">
      <c r="A66" s="240" t="s">
        <v>68</v>
      </c>
      <c r="B66" s="242">
        <f>SUM(19000-12000)+SUM(155000-38000)+SUM(10000-6000)</f>
        <v>128000</v>
      </c>
      <c r="C66" s="242">
        <v>-30000</v>
      </c>
      <c r="D66" s="242">
        <f t="shared" si="18"/>
        <v>98000</v>
      </c>
      <c r="E66" s="242"/>
      <c r="F66" s="242"/>
      <c r="G66" s="314"/>
    </row>
    <row r="67" spans="1:8" s="40" customFormat="1" ht="13">
      <c r="A67" s="240" t="s">
        <v>85</v>
      </c>
      <c r="B67" s="242">
        <f>-700+1600</f>
        <v>900</v>
      </c>
      <c r="C67" s="242"/>
      <c r="D67" s="242">
        <f t="shared" si="18"/>
        <v>900</v>
      </c>
      <c r="E67" s="242"/>
      <c r="F67" s="242"/>
      <c r="G67" s="314"/>
    </row>
    <row r="68" spans="1:8" ht="13">
      <c r="A68" s="240" t="s">
        <v>88</v>
      </c>
      <c r="B68" s="242">
        <v>7000</v>
      </c>
      <c r="C68" s="242"/>
      <c r="D68" s="242">
        <f t="shared" si="18"/>
        <v>7000</v>
      </c>
      <c r="E68" s="242"/>
      <c r="F68" s="242"/>
      <c r="G68" s="314"/>
      <c r="H68" s="40"/>
    </row>
    <row r="69" spans="1:8" ht="13">
      <c r="A69" s="240" t="s">
        <v>363</v>
      </c>
      <c r="B69" s="242"/>
      <c r="C69" s="242">
        <v>2500</v>
      </c>
      <c r="D69" s="242"/>
      <c r="E69" s="242"/>
      <c r="F69" s="242"/>
      <c r="G69" s="314"/>
      <c r="H69" s="40"/>
    </row>
    <row r="70" spans="1:8" ht="13">
      <c r="A70" s="240" t="s">
        <v>107</v>
      </c>
      <c r="B70" s="242"/>
      <c r="C70" s="242">
        <v>3600</v>
      </c>
      <c r="D70" s="242">
        <f t="shared" si="18"/>
        <v>3600</v>
      </c>
      <c r="E70" s="242"/>
      <c r="F70" s="242"/>
      <c r="G70" s="314"/>
      <c r="H70" s="40"/>
    </row>
    <row r="71" spans="1:8">
      <c r="A71" s="51"/>
      <c r="B71" s="116"/>
      <c r="C71" s="116"/>
      <c r="D71" s="116">
        <f t="shared" si="18"/>
        <v>0</v>
      </c>
      <c r="E71" s="116"/>
      <c r="F71" s="116">
        <f t="shared" ref="F71:F109" si="19">IF(E71=0,0,E71-D71)</f>
        <v>0</v>
      </c>
      <c r="G71" s="317" t="str">
        <f t="shared" ref="G71:G109" si="20">IF(E71=0,"",F71/D71)</f>
        <v/>
      </c>
      <c r="H71" s="40"/>
    </row>
    <row r="72" spans="1:8" ht="13">
      <c r="A72" s="19" t="s">
        <v>18</v>
      </c>
      <c r="B72" s="448">
        <f>B73+B76</f>
        <v>467000</v>
      </c>
      <c r="C72" s="448">
        <f>C73+C76</f>
        <v>1058</v>
      </c>
      <c r="D72" s="448">
        <f t="shared" si="18"/>
        <v>468058</v>
      </c>
      <c r="E72" s="448"/>
      <c r="F72" s="448">
        <f t="shared" si="19"/>
        <v>0</v>
      </c>
      <c r="G72" s="320" t="str">
        <f t="shared" si="20"/>
        <v/>
      </c>
      <c r="H72" s="40"/>
    </row>
    <row r="73" spans="1:8" ht="12.75" customHeight="1">
      <c r="A73" s="22" t="s">
        <v>65</v>
      </c>
      <c r="B73" s="241">
        <f t="shared" ref="B73:C73" si="21">B74</f>
        <v>400000</v>
      </c>
      <c r="C73" s="241">
        <f t="shared" si="21"/>
        <v>0</v>
      </c>
      <c r="D73" s="241">
        <f t="shared" si="18"/>
        <v>400000</v>
      </c>
      <c r="E73" s="241"/>
      <c r="F73" s="241">
        <f t="shared" si="19"/>
        <v>0</v>
      </c>
      <c r="G73" s="321" t="str">
        <f t="shared" si="20"/>
        <v/>
      </c>
      <c r="H73" s="40"/>
    </row>
    <row r="74" spans="1:8" ht="13">
      <c r="A74" s="16" t="s">
        <v>21</v>
      </c>
      <c r="B74" s="242">
        <v>400000</v>
      </c>
      <c r="C74" s="242"/>
      <c r="D74" s="242">
        <f t="shared" si="18"/>
        <v>400000</v>
      </c>
      <c r="E74" s="242"/>
      <c r="F74" s="242">
        <f t="shared" si="19"/>
        <v>0</v>
      </c>
      <c r="G74" s="314" t="str">
        <f t="shared" si="20"/>
        <v/>
      </c>
    </row>
    <row r="75" spans="1:8" ht="13">
      <c r="A75" s="22" t="s">
        <v>218</v>
      </c>
      <c r="B75" s="242"/>
      <c r="C75" s="242"/>
      <c r="D75" s="242"/>
      <c r="E75" s="242"/>
      <c r="F75" s="242">
        <f t="shared" si="19"/>
        <v>0</v>
      </c>
      <c r="G75" s="314" t="str">
        <f t="shared" si="20"/>
        <v/>
      </c>
    </row>
    <row r="76" spans="1:8" ht="12.75" customHeight="1">
      <c r="A76" s="22" t="s">
        <v>39</v>
      </c>
      <c r="B76" s="241">
        <v>67000</v>
      </c>
      <c r="C76" s="241">
        <v>1058</v>
      </c>
      <c r="D76" s="241">
        <f t="shared" ref="D76:D81" si="22">B76+C76</f>
        <v>68058</v>
      </c>
      <c r="E76" s="241"/>
      <c r="F76" s="241">
        <f t="shared" si="19"/>
        <v>0</v>
      </c>
      <c r="G76" s="321" t="str">
        <f t="shared" si="20"/>
        <v/>
      </c>
    </row>
    <row r="77" spans="1:8" ht="12.75" customHeight="1">
      <c r="A77" s="22"/>
      <c r="B77" s="241"/>
      <c r="C77" s="241"/>
      <c r="D77" s="241">
        <f t="shared" si="22"/>
        <v>0</v>
      </c>
      <c r="E77" s="241"/>
      <c r="F77" s="241">
        <f t="shared" si="19"/>
        <v>0</v>
      </c>
      <c r="G77" s="321" t="str">
        <f t="shared" si="20"/>
        <v/>
      </c>
    </row>
    <row r="78" spans="1:8" ht="12.75" customHeight="1">
      <c r="A78" s="19" t="s">
        <v>19</v>
      </c>
      <c r="B78" s="448">
        <f t="shared" ref="B78:C78" si="23">B79</f>
        <v>9600000</v>
      </c>
      <c r="C78" s="448">
        <f t="shared" si="23"/>
        <v>1730000</v>
      </c>
      <c r="D78" s="448">
        <f t="shared" si="22"/>
        <v>11330000</v>
      </c>
      <c r="E78" s="448"/>
      <c r="F78" s="448">
        <f t="shared" si="19"/>
        <v>0</v>
      </c>
      <c r="G78" s="320" t="str">
        <f t="shared" si="20"/>
        <v/>
      </c>
    </row>
    <row r="79" spans="1:8" ht="13">
      <c r="A79" s="240" t="s">
        <v>30</v>
      </c>
      <c r="B79" s="242">
        <v>9600000</v>
      </c>
      <c r="C79" s="242">
        <v>1730000</v>
      </c>
      <c r="D79" s="242">
        <f t="shared" si="22"/>
        <v>11330000</v>
      </c>
      <c r="E79" s="242"/>
      <c r="F79" s="242">
        <f t="shared" si="19"/>
        <v>0</v>
      </c>
      <c r="G79" s="314" t="str">
        <f t="shared" si="20"/>
        <v/>
      </c>
    </row>
    <row r="80" spans="1:8" ht="13">
      <c r="A80" s="23"/>
      <c r="B80" s="58"/>
      <c r="C80" s="58"/>
      <c r="D80" s="58">
        <f t="shared" si="22"/>
        <v>0</v>
      </c>
      <c r="E80" s="58"/>
      <c r="F80" s="58">
        <f t="shared" si="19"/>
        <v>0</v>
      </c>
      <c r="G80" s="322" t="str">
        <f t="shared" si="20"/>
        <v/>
      </c>
    </row>
    <row r="81" spans="1:7" ht="13">
      <c r="A81" s="19" t="s">
        <v>10</v>
      </c>
      <c r="B81" s="448">
        <f>B5+B12+B24+B30+B37+B51+B58+B72+B78</f>
        <v>537948895</v>
      </c>
      <c r="C81" s="448">
        <f>C5+C12+C24+C30+C37+C51+C58+C72+C78</f>
        <v>-17203730</v>
      </c>
      <c r="D81" s="448">
        <f t="shared" si="22"/>
        <v>520745165</v>
      </c>
      <c r="E81" s="448">
        <f>E5+E12+E24+E30+E37+E51+E58+E72+E78</f>
        <v>0</v>
      </c>
      <c r="F81" s="448">
        <f t="shared" si="19"/>
        <v>0</v>
      </c>
      <c r="G81" s="320" t="str">
        <f t="shared" si="20"/>
        <v/>
      </c>
    </row>
    <row r="82" spans="1:7">
      <c r="C82" s="47"/>
      <c r="D82" s="39">
        <f t="shared" ref="D82:D109" si="24">B82+C82</f>
        <v>0</v>
      </c>
      <c r="F82" s="39">
        <f t="shared" si="19"/>
        <v>0</v>
      </c>
      <c r="G82" s="355" t="str">
        <f t="shared" si="20"/>
        <v/>
      </c>
    </row>
    <row r="83" spans="1:7">
      <c r="B83" s="47"/>
      <c r="C83" s="47"/>
      <c r="D83" s="47">
        <f t="shared" si="24"/>
        <v>0</v>
      </c>
      <c r="E83" s="47"/>
      <c r="F83" s="47">
        <f t="shared" si="19"/>
        <v>0</v>
      </c>
      <c r="G83" s="355" t="str">
        <f t="shared" si="20"/>
        <v/>
      </c>
    </row>
    <row r="84" spans="1:7">
      <c r="A84" s="3" t="s">
        <v>146</v>
      </c>
      <c r="B84" s="47"/>
      <c r="C84" s="47"/>
      <c r="D84" s="47"/>
      <c r="E84" s="47"/>
      <c r="F84" s="47">
        <f t="shared" si="19"/>
        <v>0</v>
      </c>
      <c r="G84" s="355" t="str">
        <f t="shared" si="20"/>
        <v/>
      </c>
    </row>
    <row r="85" spans="1:7">
      <c r="A85" s="3" t="s">
        <v>81</v>
      </c>
      <c r="F85" s="39">
        <f t="shared" si="19"/>
        <v>0</v>
      </c>
      <c r="G85" s="355" t="str">
        <f t="shared" si="20"/>
        <v/>
      </c>
    </row>
    <row r="86" spans="1:7">
      <c r="A86" s="3" t="s">
        <v>32</v>
      </c>
      <c r="B86" s="47">
        <f>B25</f>
        <v>2800</v>
      </c>
      <c r="C86" s="47">
        <f>C25</f>
        <v>0</v>
      </c>
      <c r="D86" s="47">
        <f>D25</f>
        <v>2800</v>
      </c>
      <c r="E86" s="47">
        <f>E25</f>
        <v>0</v>
      </c>
      <c r="F86" s="47">
        <f t="shared" si="19"/>
        <v>0</v>
      </c>
      <c r="G86" s="355" t="str">
        <f t="shared" si="20"/>
        <v/>
      </c>
    </row>
    <row r="87" spans="1:7">
      <c r="A87" s="3" t="s">
        <v>82</v>
      </c>
      <c r="F87" s="39">
        <f t="shared" si="19"/>
        <v>0</v>
      </c>
      <c r="G87" s="355" t="str">
        <f t="shared" si="20"/>
        <v/>
      </c>
    </row>
    <row r="88" spans="1:7">
      <c r="A88" s="3" t="s">
        <v>45</v>
      </c>
      <c r="F88" s="39">
        <f t="shared" si="19"/>
        <v>0</v>
      </c>
      <c r="G88" s="355" t="str">
        <f t="shared" si="20"/>
        <v/>
      </c>
    </row>
    <row r="89" spans="1:7">
      <c r="A89" s="3" t="s">
        <v>68</v>
      </c>
      <c r="B89" s="47">
        <f>B61+B66</f>
        <v>144000</v>
      </c>
      <c r="C89" s="47">
        <f>C61+C66</f>
        <v>-30000</v>
      </c>
      <c r="D89" s="47">
        <f>D61+D66</f>
        <v>114000</v>
      </c>
      <c r="E89" s="47">
        <f>E61</f>
        <v>0</v>
      </c>
      <c r="F89" s="47">
        <f t="shared" si="19"/>
        <v>0</v>
      </c>
      <c r="G89" s="355" t="str">
        <f t="shared" si="20"/>
        <v/>
      </c>
    </row>
    <row r="90" spans="1:7">
      <c r="A90" s="3" t="s">
        <v>85</v>
      </c>
      <c r="B90" s="47">
        <f t="shared" ref="B90:D91" si="25">B67</f>
        <v>900</v>
      </c>
      <c r="C90" s="47">
        <f t="shared" si="25"/>
        <v>0</v>
      </c>
      <c r="D90" s="47">
        <f t="shared" si="25"/>
        <v>900</v>
      </c>
      <c r="F90" s="39">
        <f t="shared" si="19"/>
        <v>0</v>
      </c>
      <c r="G90" s="355" t="str">
        <f t="shared" si="20"/>
        <v/>
      </c>
    </row>
    <row r="91" spans="1:7">
      <c r="A91" s="3" t="s">
        <v>88</v>
      </c>
      <c r="B91" s="47">
        <f t="shared" si="25"/>
        <v>7000</v>
      </c>
      <c r="C91" s="47">
        <f t="shared" si="25"/>
        <v>0</v>
      </c>
      <c r="D91" s="47">
        <f t="shared" si="25"/>
        <v>7000</v>
      </c>
      <c r="F91" s="39">
        <f t="shared" si="19"/>
        <v>0</v>
      </c>
      <c r="G91" s="355" t="str">
        <f t="shared" si="20"/>
        <v/>
      </c>
    </row>
    <row r="92" spans="1:7">
      <c r="A92" s="5" t="s">
        <v>147</v>
      </c>
      <c r="B92" s="47">
        <f>B60+B63+B64+B31+B33</f>
        <v>2041895</v>
      </c>
      <c r="C92" s="47">
        <f>C60+C63+C64+C31+C33</f>
        <v>-11135</v>
      </c>
      <c r="D92" s="47">
        <f>D60+D63+D64+D31+D33</f>
        <v>2030760</v>
      </c>
      <c r="E92" s="47">
        <f>E60+E63+E64+E31+E33</f>
        <v>0</v>
      </c>
      <c r="F92" s="47">
        <f t="shared" si="19"/>
        <v>0</v>
      </c>
      <c r="G92" s="355" t="str">
        <f t="shared" si="20"/>
        <v/>
      </c>
    </row>
    <row r="93" spans="1:7">
      <c r="A93" s="3" t="s">
        <v>92</v>
      </c>
      <c r="B93" s="47">
        <f>B14+B46+B79+B35+B42</f>
        <v>14628000</v>
      </c>
      <c r="C93" s="47">
        <f>C14+C46+C79+C35+C42</f>
        <v>-284000</v>
      </c>
      <c r="D93" s="47">
        <f>D14+D46+D79+D35+D42</f>
        <v>14344000</v>
      </c>
      <c r="E93" s="47">
        <f>E14+E46+E79+E35+E42</f>
        <v>0</v>
      </c>
      <c r="F93" s="47">
        <f t="shared" si="19"/>
        <v>0</v>
      </c>
      <c r="G93" s="355" t="str">
        <f t="shared" si="20"/>
        <v/>
      </c>
    </row>
    <row r="94" spans="1:7">
      <c r="A94" s="5" t="s">
        <v>148</v>
      </c>
      <c r="B94" s="47">
        <f>B17+B20+B26+B40</f>
        <v>7666300</v>
      </c>
      <c r="C94" s="47">
        <f>C17+C20+C26+C40</f>
        <v>-2700000</v>
      </c>
      <c r="D94" s="47">
        <f>D17+D20+D26+D40</f>
        <v>4966300</v>
      </c>
      <c r="E94" s="47">
        <f>E17+E20+E26+E40</f>
        <v>0</v>
      </c>
      <c r="F94" s="47">
        <f t="shared" si="19"/>
        <v>0</v>
      </c>
      <c r="G94" s="355" t="str">
        <f t="shared" si="20"/>
        <v/>
      </c>
    </row>
    <row r="95" spans="1:7">
      <c r="A95" s="5" t="s">
        <v>149</v>
      </c>
      <c r="F95" s="39">
        <f t="shared" si="19"/>
        <v>0</v>
      </c>
      <c r="G95" s="355" t="str">
        <f t="shared" si="20"/>
        <v/>
      </c>
    </row>
    <row r="96" spans="1:7">
      <c r="A96" s="3" t="s">
        <v>97</v>
      </c>
      <c r="F96" s="39">
        <f t="shared" si="19"/>
        <v>0</v>
      </c>
      <c r="G96" s="355" t="str">
        <f t="shared" si="20"/>
        <v/>
      </c>
    </row>
    <row r="97" spans="1:7">
      <c r="A97" s="3" t="s">
        <v>150</v>
      </c>
      <c r="B97" s="47">
        <f>B28+B47</f>
        <v>440000</v>
      </c>
      <c r="C97" s="47">
        <f>C28+C47</f>
        <v>0</v>
      </c>
      <c r="D97" s="47">
        <f>D28+D47</f>
        <v>440000</v>
      </c>
      <c r="E97" s="47">
        <f>E28+E47</f>
        <v>0</v>
      </c>
      <c r="F97" s="47">
        <f t="shared" si="19"/>
        <v>0</v>
      </c>
      <c r="G97" s="355" t="str">
        <f t="shared" si="20"/>
        <v/>
      </c>
    </row>
    <row r="98" spans="1:7">
      <c r="A98" s="3" t="s">
        <v>151</v>
      </c>
      <c r="B98" s="47">
        <f>B41+B27</f>
        <v>610000</v>
      </c>
      <c r="C98" s="47">
        <f>C41+C27</f>
        <v>0</v>
      </c>
      <c r="D98" s="47">
        <f>D41+D27</f>
        <v>610000</v>
      </c>
      <c r="E98" s="47">
        <f>E41+E27</f>
        <v>0</v>
      </c>
      <c r="F98" s="47">
        <f t="shared" si="19"/>
        <v>0</v>
      </c>
      <c r="G98" s="355" t="str">
        <f t="shared" si="20"/>
        <v/>
      </c>
    </row>
    <row r="99" spans="1:7">
      <c r="A99" s="3" t="s">
        <v>98</v>
      </c>
      <c r="F99" s="39">
        <f t="shared" si="19"/>
        <v>0</v>
      </c>
      <c r="G99" s="355" t="str">
        <f t="shared" si="20"/>
        <v/>
      </c>
    </row>
    <row r="100" spans="1:7">
      <c r="A100" s="3" t="s">
        <v>128</v>
      </c>
      <c r="B100" s="47">
        <f>B69</f>
        <v>0</v>
      </c>
      <c r="C100" s="47">
        <f t="shared" ref="C100:D100" si="26">C69</f>
        <v>2500</v>
      </c>
      <c r="D100" s="47">
        <f t="shared" si="26"/>
        <v>0</v>
      </c>
      <c r="F100" s="39">
        <f t="shared" si="19"/>
        <v>0</v>
      </c>
      <c r="G100" s="355" t="str">
        <f t="shared" si="20"/>
        <v/>
      </c>
    </row>
    <row r="101" spans="1:7">
      <c r="A101" s="3" t="s">
        <v>104</v>
      </c>
      <c r="F101" s="39">
        <f t="shared" si="19"/>
        <v>0</v>
      </c>
      <c r="G101" s="355" t="str">
        <f t="shared" si="20"/>
        <v/>
      </c>
    </row>
    <row r="102" spans="1:7">
      <c r="A102" s="3" t="s">
        <v>105</v>
      </c>
      <c r="F102" s="39">
        <f t="shared" si="19"/>
        <v>0</v>
      </c>
      <c r="G102" s="355" t="str">
        <f t="shared" si="20"/>
        <v/>
      </c>
    </row>
    <row r="103" spans="1:7">
      <c r="A103" s="3" t="s">
        <v>106</v>
      </c>
      <c r="F103" s="39">
        <f t="shared" si="19"/>
        <v>0</v>
      </c>
      <c r="G103" s="355" t="str">
        <f t="shared" si="20"/>
        <v/>
      </c>
    </row>
    <row r="104" spans="1:7">
      <c r="A104" s="3" t="s">
        <v>107</v>
      </c>
      <c r="B104" s="47">
        <f>B70</f>
        <v>0</v>
      </c>
      <c r="C104" s="47">
        <f t="shared" ref="C104:D104" si="27">C70</f>
        <v>3600</v>
      </c>
      <c r="D104" s="47">
        <f t="shared" si="27"/>
        <v>3600</v>
      </c>
      <c r="F104" s="39">
        <f t="shared" si="19"/>
        <v>0</v>
      </c>
      <c r="G104" s="355" t="str">
        <f t="shared" si="20"/>
        <v/>
      </c>
    </row>
    <row r="105" spans="1:7">
      <c r="A105" s="3" t="s">
        <v>108</v>
      </c>
      <c r="F105" s="39">
        <f t="shared" si="19"/>
        <v>0</v>
      </c>
      <c r="G105" s="355" t="str">
        <f t="shared" si="20"/>
        <v/>
      </c>
    </row>
    <row r="106" spans="1:7">
      <c r="A106" s="3" t="s">
        <v>109</v>
      </c>
      <c r="F106" s="39">
        <f t="shared" si="19"/>
        <v>0</v>
      </c>
      <c r="G106" s="355" t="str">
        <f t="shared" si="20"/>
        <v/>
      </c>
    </row>
    <row r="107" spans="1:7" ht="13">
      <c r="A107" s="230" t="s">
        <v>152</v>
      </c>
      <c r="B107" s="233">
        <f t="shared" ref="B107:C107" si="28">SUM(B84:B106)</f>
        <v>25540895</v>
      </c>
      <c r="C107" s="233">
        <f t="shared" si="28"/>
        <v>-3019035</v>
      </c>
      <c r="D107" s="233">
        <f t="shared" si="24"/>
        <v>22521860</v>
      </c>
      <c r="E107" s="233">
        <f t="shared" ref="E107" si="29">SUM(E84:E106)</f>
        <v>0</v>
      </c>
      <c r="F107" s="233">
        <f t="shared" si="19"/>
        <v>0</v>
      </c>
      <c r="G107" s="311" t="str">
        <f t="shared" si="20"/>
        <v/>
      </c>
    </row>
    <row r="108" spans="1:7">
      <c r="A108" s="3" t="s">
        <v>21</v>
      </c>
      <c r="B108" s="47">
        <f>B7+B10+B49+B52+B73+B76+B22+B62</f>
        <v>512408000</v>
      </c>
      <c r="C108" s="47">
        <f>C7+C10+C49+C52+C73+C76+C22+C62+C75</f>
        <v>-14184695</v>
      </c>
      <c r="D108" s="47">
        <f t="shared" si="24"/>
        <v>498223305</v>
      </c>
      <c r="E108" s="47">
        <f>E7+E10+E49+E52+E73+E76+E22+E62</f>
        <v>0</v>
      </c>
      <c r="F108" s="47">
        <f t="shared" si="19"/>
        <v>0</v>
      </c>
      <c r="G108" s="355" t="str">
        <f t="shared" si="20"/>
        <v/>
      </c>
    </row>
    <row r="109" spans="1:7" ht="13">
      <c r="A109" s="230" t="s">
        <v>10</v>
      </c>
      <c r="B109" s="233">
        <f>B107+B108</f>
        <v>537948895</v>
      </c>
      <c r="C109" s="233">
        <f>C107+C108</f>
        <v>-17203730</v>
      </c>
      <c r="D109" s="233">
        <f t="shared" si="24"/>
        <v>520745165</v>
      </c>
      <c r="E109" s="233">
        <f t="shared" ref="E109" si="30">E107+E108</f>
        <v>0</v>
      </c>
      <c r="F109" s="233">
        <f t="shared" si="19"/>
        <v>0</v>
      </c>
      <c r="G109" s="311" t="str">
        <f t="shared" si="20"/>
        <v/>
      </c>
    </row>
    <row r="110" spans="1:7">
      <c r="B110" s="47">
        <f>B109-B81</f>
        <v>0</v>
      </c>
      <c r="C110" s="47">
        <f t="shared" ref="C110:D110" si="31">C109-C81</f>
        <v>0</v>
      </c>
      <c r="D110" s="47">
        <f t="shared" si="31"/>
        <v>0</v>
      </c>
      <c r="E110" s="47"/>
      <c r="F110" s="47"/>
      <c r="G110" s="355"/>
    </row>
    <row r="111" spans="1:7">
      <c r="G111" s="355"/>
    </row>
  </sheetData>
  <autoFilter ref="A4:D81"/>
  <mergeCells count="5">
    <mergeCell ref="F3:H3"/>
    <mergeCell ref="B3:B4"/>
    <mergeCell ref="C3:C4"/>
    <mergeCell ref="D3:D4"/>
    <mergeCell ref="E3:E4"/>
  </mergeCells>
  <phoneticPr fontId="42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2"/>
  <sheetViews>
    <sheetView workbookViewId="0">
      <selection activeCell="E2" sqref="E2"/>
    </sheetView>
  </sheetViews>
  <sheetFormatPr defaultColWidth="9.26953125" defaultRowHeight="12.5"/>
  <cols>
    <col min="1" max="1" width="40" style="12" bestFit="1" customWidth="1"/>
    <col min="2" max="3" width="11.7265625" style="12" customWidth="1"/>
    <col min="4" max="7" width="10.26953125" style="12" bestFit="1" customWidth="1"/>
    <col min="8" max="8" width="10.1796875" style="12" bestFit="1" customWidth="1"/>
    <col min="9" max="9" width="10.7265625" style="12" bestFit="1" customWidth="1"/>
    <col min="10" max="16384" width="9.26953125" style="12"/>
  </cols>
  <sheetData>
    <row r="1" spans="1:11">
      <c r="B1" s="12" t="s">
        <v>295</v>
      </c>
      <c r="C1" s="12" t="s">
        <v>307</v>
      </c>
      <c r="D1" s="12" t="s">
        <v>308</v>
      </c>
      <c r="E1" s="12">
        <v>2021</v>
      </c>
    </row>
    <row r="2" spans="1:11">
      <c r="A2" s="5" t="s">
        <v>8</v>
      </c>
      <c r="B2" s="10">
        <f t="shared" ref="B2:C2" ca="1" si="0">SUM(B3:B12)</f>
        <v>61250</v>
      </c>
      <c r="C2" s="10">
        <f t="shared" ca="1" si="0"/>
        <v>700</v>
      </c>
      <c r="D2" s="10">
        <f ca="1">B2+C2</f>
        <v>61950</v>
      </c>
      <c r="E2" s="10" t="e">
        <f t="shared" ref="E2" si="1">SUM(E3:E12)</f>
        <v>#REF!</v>
      </c>
      <c r="F2" s="10"/>
      <c r="G2" s="10"/>
      <c r="H2" s="10"/>
      <c r="I2" s="28"/>
      <c r="J2" s="28"/>
      <c r="K2" s="28"/>
    </row>
    <row r="3" spans="1:11">
      <c r="A3" s="7" t="s">
        <v>53</v>
      </c>
      <c r="B3" s="10">
        <f ca="1">SUMIF('Omatulud (3)'!$A$5:B$31,$A3,'Omatulud (3)'!B$5:B$31)</f>
        <v>0</v>
      </c>
      <c r="C3" s="10">
        <f ca="1">SUMIF('Omatulud (3)'!$A$5:C$31,$A3,'Omatulud (3)'!C$5:C$31)</f>
        <v>0</v>
      </c>
      <c r="D3" s="10">
        <f t="shared" ref="D3:D18" ca="1" si="2">B3+C3</f>
        <v>0</v>
      </c>
      <c r="E3" s="10" t="e">
        <f>SUMIF('Omatulud (3)'!$A$5:D$31,$A3,'Omatulud (3)'!#REF!)</f>
        <v>#REF!</v>
      </c>
      <c r="F3" s="10"/>
      <c r="G3" s="10"/>
      <c r="H3" s="10"/>
      <c r="I3" s="28"/>
      <c r="J3" s="28"/>
      <c r="K3" s="28"/>
    </row>
    <row r="4" spans="1:11">
      <c r="A4" s="7" t="s">
        <v>58</v>
      </c>
      <c r="B4" s="10">
        <f ca="1">SUMIF('Omatulud (3)'!$A$5:B$31,$A4,'Omatulud (3)'!B$5:B$31)</f>
        <v>28400</v>
      </c>
      <c r="C4" s="10">
        <f ca="1">SUMIF('Omatulud (3)'!$A$5:C$31,$A4,'Omatulud (3)'!C$5:C$31)</f>
        <v>0</v>
      </c>
      <c r="D4" s="10">
        <f t="shared" ca="1" si="2"/>
        <v>28400</v>
      </c>
      <c r="E4" s="10" t="e">
        <f>SUMIF('Omatulud (3)'!$A$5:D$31,$A4,'Omatulud (3)'!#REF!)</f>
        <v>#REF!</v>
      </c>
      <c r="F4" s="10"/>
      <c r="G4" s="10"/>
      <c r="H4" s="10"/>
      <c r="I4" s="28"/>
      <c r="J4" s="28"/>
      <c r="K4" s="28"/>
    </row>
    <row r="5" spans="1:11">
      <c r="A5" s="7" t="s">
        <v>54</v>
      </c>
      <c r="B5" s="10">
        <f ca="1">SUMIF('Omatulud (3)'!$A$5:B$31,$A5,'Omatulud (3)'!B$5:B$31)</f>
        <v>0</v>
      </c>
      <c r="C5" s="10">
        <f ca="1">SUMIF('Omatulud (3)'!$A$5:C$31,$A5,'Omatulud (3)'!C$5:C$31)</f>
        <v>0</v>
      </c>
      <c r="D5" s="10">
        <f t="shared" ca="1" si="2"/>
        <v>0</v>
      </c>
      <c r="E5" s="10" t="e">
        <f>SUMIF('Omatulud (3)'!$A$5:D$31,$A5,'Omatulud (3)'!#REF!)</f>
        <v>#REF!</v>
      </c>
      <c r="F5" s="10"/>
      <c r="G5" s="10"/>
      <c r="H5" s="10"/>
      <c r="I5" s="28"/>
      <c r="J5" s="28"/>
      <c r="K5" s="28"/>
    </row>
    <row r="6" spans="1:11">
      <c r="A6" s="7" t="s">
        <v>63</v>
      </c>
      <c r="B6" s="10">
        <f ca="1">SUMIF('Omatulud (3)'!$A$5:B$31,$A6,'Omatulud (3)'!B$5:B$31)</f>
        <v>0</v>
      </c>
      <c r="C6" s="10">
        <f ca="1">SUMIF('Omatulud (3)'!$A$5:C$31,$A6,'Omatulud (3)'!C$5:C$31)</f>
        <v>0</v>
      </c>
      <c r="D6" s="10">
        <f t="shared" ca="1" si="2"/>
        <v>0</v>
      </c>
      <c r="E6" s="10" t="e">
        <f>SUMIF('Omatulud (3)'!$A$5:D$31,$A6,'Omatulud (3)'!#REF!)</f>
        <v>#REF!</v>
      </c>
      <c r="F6" s="10"/>
      <c r="G6" s="10"/>
      <c r="H6" s="10"/>
      <c r="I6" s="28"/>
      <c r="J6" s="28"/>
      <c r="K6" s="28"/>
    </row>
    <row r="7" spans="1:11">
      <c r="A7" s="7" t="s">
        <v>59</v>
      </c>
      <c r="B7" s="10">
        <f ca="1">SUMIF('Omatulud (3)'!$A$5:B$31,$A7,'Omatulud (3)'!B$5:B$31)</f>
        <v>0</v>
      </c>
      <c r="C7" s="10">
        <f ca="1">SUMIF('Omatulud (3)'!$A$5:C$31,$A7,'Omatulud (3)'!C$5:C$31)</f>
        <v>0</v>
      </c>
      <c r="D7" s="10">
        <f t="shared" ca="1" si="2"/>
        <v>0</v>
      </c>
      <c r="E7" s="10" t="e">
        <f>SUMIF('Omatulud (3)'!$A$5:D$31,$A7,'Omatulud (3)'!#REF!)</f>
        <v>#REF!</v>
      </c>
      <c r="F7" s="10"/>
      <c r="G7" s="10"/>
      <c r="H7" s="10"/>
      <c r="I7" s="28"/>
      <c r="J7" s="28"/>
      <c r="K7" s="28"/>
    </row>
    <row r="8" spans="1:11">
      <c r="A8" s="7" t="s">
        <v>60</v>
      </c>
      <c r="B8" s="10">
        <f ca="1">SUMIF('Omatulud (3)'!$A$5:B$31,$A8,'Omatulud (3)'!B$5:B$31)</f>
        <v>29750</v>
      </c>
      <c r="C8" s="10">
        <f ca="1">SUMIF('Omatulud (3)'!$A$5:C$31,$A8,'Omatulud (3)'!C$5:C$31)</f>
        <v>2250</v>
      </c>
      <c r="D8" s="10">
        <f t="shared" ca="1" si="2"/>
        <v>32000</v>
      </c>
      <c r="E8" s="10" t="e">
        <f>SUMIF('Omatulud (3)'!$A$5:D$31,$A8,'Omatulud (3)'!#REF!)</f>
        <v>#REF!</v>
      </c>
      <c r="F8" s="10"/>
      <c r="G8" s="10"/>
      <c r="H8" s="10"/>
      <c r="I8" s="28"/>
      <c r="J8" s="28"/>
      <c r="K8" s="28"/>
    </row>
    <row r="9" spans="1:11">
      <c r="A9" s="7" t="s">
        <v>55</v>
      </c>
      <c r="B9" s="10">
        <f ca="1">SUMIF('Omatulud (3)'!$A$5:B$31,$A9,'Omatulud (3)'!B$5:B$31)</f>
        <v>3100</v>
      </c>
      <c r="C9" s="10">
        <f ca="1">SUMIF('Omatulud (3)'!$A$5:C$31,$A9,'Omatulud (3)'!C$5:C$31)</f>
        <v>-1550</v>
      </c>
      <c r="D9" s="10">
        <f t="shared" ca="1" si="2"/>
        <v>1550</v>
      </c>
      <c r="E9" s="10" t="e">
        <f>SUMIF('Omatulud (3)'!$A$5:D$31,$A9,'Omatulud (3)'!#REF!)</f>
        <v>#REF!</v>
      </c>
      <c r="F9" s="10"/>
      <c r="G9" s="10"/>
      <c r="H9" s="10"/>
      <c r="I9" s="28"/>
      <c r="J9" s="28"/>
      <c r="K9" s="28"/>
    </row>
    <row r="10" spans="1:11">
      <c r="A10" s="7" t="s">
        <v>61</v>
      </c>
      <c r="B10" s="10">
        <f ca="1">SUMIF('Omatulud (3)'!$A$5:B$31,$A10,'Omatulud (3)'!B$5:B$31)</f>
        <v>0</v>
      </c>
      <c r="C10" s="10">
        <f ca="1">SUMIF('Omatulud (3)'!$A$5:C$31,$A10,'Omatulud (3)'!C$5:C$31)</f>
        <v>0</v>
      </c>
      <c r="D10" s="10">
        <f t="shared" ca="1" si="2"/>
        <v>0</v>
      </c>
      <c r="E10" s="10" t="e">
        <f>SUMIF('Omatulud (3)'!$A$5:D$31,$A10,'Omatulud (3)'!#REF!)</f>
        <v>#REF!</v>
      </c>
      <c r="F10" s="10"/>
      <c r="G10" s="10"/>
      <c r="H10" s="10"/>
      <c r="I10" s="28"/>
      <c r="J10" s="28"/>
      <c r="K10" s="28"/>
    </row>
    <row r="11" spans="1:11">
      <c r="A11" s="7" t="s">
        <v>52</v>
      </c>
      <c r="B11" s="10">
        <f ca="1">SUMIF('Omatulud (3)'!$A$5:B$31,$A11,'Omatulud (3)'!B$5:B$31)</f>
        <v>0</v>
      </c>
      <c r="C11" s="10">
        <f ca="1">SUMIF('Omatulud (3)'!$A$5:C$31,$A11,'Omatulud (3)'!C$5:C$31)</f>
        <v>0</v>
      </c>
      <c r="D11" s="10">
        <f t="shared" ca="1" si="2"/>
        <v>0</v>
      </c>
      <c r="E11" s="10" t="e">
        <f>SUMIF('Omatulud (3)'!$A$5:D$31,$A11,'Omatulud (3)'!#REF!)</f>
        <v>#REF!</v>
      </c>
      <c r="F11" s="10"/>
      <c r="G11" s="10"/>
      <c r="H11" s="10"/>
      <c r="I11" s="28"/>
      <c r="J11" s="28"/>
      <c r="K11" s="28"/>
    </row>
    <row r="12" spans="1:11">
      <c r="A12" s="8" t="s">
        <v>62</v>
      </c>
      <c r="B12" s="10">
        <f ca="1">SUMIF('Omatulud (3)'!$A$5:B$31,$A12,'Omatulud (3)'!B$5:B$31)</f>
        <v>0</v>
      </c>
      <c r="C12" s="10">
        <f ca="1">SUMIF('Omatulud (3)'!$A$5:C$31,$A12,'Omatulud (3)'!C$5:C$31)</f>
        <v>0</v>
      </c>
      <c r="D12" s="10">
        <f t="shared" ca="1" si="2"/>
        <v>0</v>
      </c>
      <c r="E12" s="10" t="e">
        <f>SUMIF('Omatulud (3)'!$A$5:D$31,$A12,'Omatulud (3)'!#REF!)</f>
        <v>#REF!</v>
      </c>
      <c r="F12" s="10"/>
      <c r="G12" s="10"/>
      <c r="H12" s="10"/>
      <c r="I12" s="28"/>
      <c r="J12" s="28"/>
      <c r="K12" s="28"/>
    </row>
    <row r="13" spans="1:11">
      <c r="A13" s="5" t="s">
        <v>56</v>
      </c>
      <c r="B13" s="10">
        <f ca="1">SUMIF('Omatulud (3)'!$A$5:B$31,$A13,'Omatulud (3)'!B$5:B$31)</f>
        <v>0</v>
      </c>
      <c r="C13" s="10">
        <f ca="1">SUMIF('Omatulud (3)'!$A$5:C$31,$A13,'Omatulud (3)'!C$5:C$31)</f>
        <v>0</v>
      </c>
      <c r="D13" s="10">
        <f t="shared" ca="1" si="2"/>
        <v>0</v>
      </c>
      <c r="E13" s="10" t="e">
        <f>SUMIF('Omatulud (3)'!$A$5:D$31,$A13,'Omatulud (3)'!#REF!)</f>
        <v>#REF!</v>
      </c>
      <c r="F13" s="10"/>
      <c r="G13" s="10"/>
      <c r="H13" s="10"/>
      <c r="I13" s="28"/>
      <c r="J13" s="28"/>
      <c r="K13" s="28"/>
    </row>
    <row r="14" spans="1:11">
      <c r="A14" s="5" t="s">
        <v>51</v>
      </c>
      <c r="B14" s="10">
        <f ca="1">SUMIF('Omatulud (3)'!$A$5:B$31,$A14,'Omatulud (3)'!B$5:B$31)</f>
        <v>196445</v>
      </c>
      <c r="C14" s="10">
        <f ca="1">SUMIF('Omatulud (3)'!$A$5:C$31,$A14,'Omatulud (3)'!C$5:C$31)</f>
        <v>-43820</v>
      </c>
      <c r="D14" s="10">
        <f t="shared" ca="1" si="2"/>
        <v>152625</v>
      </c>
      <c r="E14" s="10" t="e">
        <f>SUMIF('Omatulud (3)'!$A$5:D$31,$A14,'Omatulud (3)'!#REF!)</f>
        <v>#REF!</v>
      </c>
      <c r="F14" s="10"/>
      <c r="G14" s="10"/>
      <c r="H14" s="10"/>
      <c r="I14" s="28"/>
      <c r="J14" s="28"/>
      <c r="K14" s="28"/>
    </row>
    <row r="15" spans="1:11">
      <c r="A15" s="5" t="s">
        <v>57</v>
      </c>
      <c r="B15" s="10">
        <f ca="1">SUMIF('Omatulud (3)'!$A$5:B$31,$A15,'Omatulud (3)'!B$5:B$31)</f>
        <v>41025</v>
      </c>
      <c r="C15" s="10">
        <f ca="1">SUMIF('Omatulud (3)'!$A$5:C$31,$A15,'Omatulud (3)'!C$5:C$31)</f>
        <v>-6624</v>
      </c>
      <c r="D15" s="10">
        <f t="shared" ca="1" si="2"/>
        <v>34401</v>
      </c>
      <c r="E15" s="10" t="e">
        <f>SUMIF('Omatulud (3)'!$A$5:D$31,$A15,'Omatulud (3)'!#REF!)</f>
        <v>#REF!</v>
      </c>
      <c r="F15" s="10"/>
      <c r="G15" s="10"/>
      <c r="H15" s="10"/>
      <c r="I15" s="28"/>
      <c r="J15" s="28"/>
      <c r="K15" s="28"/>
    </row>
    <row r="16" spans="1:11">
      <c r="A16" s="5" t="s">
        <v>50</v>
      </c>
      <c r="B16" s="10">
        <f ca="1">SUMIF('Omatulud (3)'!$A$5:B$31,$A16,'Omatulud (3)'!B$5:B$31)</f>
        <v>31076</v>
      </c>
      <c r="C16" s="10">
        <f ca="1">SUMIF('Omatulud (3)'!$A$5:C$31,$A16,'Omatulud (3)'!C$5:C$31)</f>
        <v>-4302</v>
      </c>
      <c r="D16" s="10">
        <f t="shared" ca="1" si="2"/>
        <v>26774</v>
      </c>
      <c r="E16" s="10" t="e">
        <f>SUMIF('Omatulud (3)'!$A$5:D$31,$A16,'Omatulud (3)'!#REF!)</f>
        <v>#REF!</v>
      </c>
      <c r="F16" s="10"/>
      <c r="G16" s="10"/>
      <c r="H16" s="10"/>
      <c r="I16" s="28"/>
      <c r="J16" s="28"/>
      <c r="K16" s="28"/>
    </row>
    <row r="17" spans="1:11">
      <c r="A17" s="63" t="s">
        <v>9</v>
      </c>
      <c r="B17" s="10">
        <f ca="1">SUMIF('Omatulud (3)'!$A$5:B$31,$A17,'Omatulud (3)'!B$5:B$31)</f>
        <v>0</v>
      </c>
      <c r="C17" s="10">
        <f ca="1">SUMIF('Omatulud (3)'!$A$5:C$31,$A17,'Omatulud (3)'!C$5:C$31)</f>
        <v>0</v>
      </c>
      <c r="D17" s="10">
        <f t="shared" ca="1" si="2"/>
        <v>0</v>
      </c>
      <c r="E17" s="10" t="e">
        <f>SUMIF('Omatulud (3)'!$A$5:D$31,$A17,'Omatulud (3)'!#REF!)</f>
        <v>#REF!</v>
      </c>
      <c r="F17" s="10"/>
      <c r="G17" s="10"/>
      <c r="H17" s="10"/>
      <c r="I17" s="28"/>
      <c r="J17" s="28"/>
      <c r="K17" s="28"/>
    </row>
    <row r="18" spans="1:11">
      <c r="A18" s="53" t="s">
        <v>66</v>
      </c>
      <c r="B18" s="10">
        <f ca="1">SUMIF('Omatulud (3)'!$A$5:B$31,$A18,'Omatulud (3)'!B$5:B$31)</f>
        <v>0</v>
      </c>
      <c r="C18" s="10">
        <f ca="1">SUMIF('Omatulud (3)'!$A$5:C$31,$A18,'Omatulud (3)'!C$5:C$31)</f>
        <v>0</v>
      </c>
      <c r="D18" s="10">
        <f t="shared" ca="1" si="2"/>
        <v>0</v>
      </c>
      <c r="E18" s="10" t="e">
        <f>SUMIF('Omatulud (3)'!$A$5:D$31,$A18,'Omatulud (3)'!#REF!)</f>
        <v>#REF!</v>
      </c>
      <c r="F18" s="10"/>
      <c r="G18" s="10"/>
      <c r="H18" s="10"/>
      <c r="I18" s="28"/>
      <c r="J18" s="28"/>
      <c r="K18" s="28"/>
    </row>
    <row r="19" spans="1:11" ht="13">
      <c r="A19" s="2" t="s">
        <v>10</v>
      </c>
      <c r="B19" s="11">
        <f ca="1">B13+B14+B15+B16+B2+B18</f>
        <v>329796</v>
      </c>
      <c r="C19" s="11">
        <f t="shared" ref="C19" ca="1" si="3">C13+C14+C15+C16+C2+C18</f>
        <v>-54046</v>
      </c>
      <c r="D19" s="11">
        <f t="shared" ref="D19:E19" ca="1" si="4">D13+D14+D15+D16+D2+D18</f>
        <v>275750</v>
      </c>
      <c r="E19" s="11" t="e">
        <f t="shared" si="4"/>
        <v>#REF!</v>
      </c>
      <c r="F19" s="11"/>
      <c r="G19" s="11"/>
      <c r="H19" s="11"/>
      <c r="I19" s="28"/>
      <c r="J19" s="28"/>
      <c r="K19" s="28"/>
    </row>
    <row r="20" spans="1:11">
      <c r="A20" s="5"/>
      <c r="B20" s="44" t="e">
        <f ca="1">B19-'Omatulud (3)'!#REF!</f>
        <v>#REF!</v>
      </c>
      <c r="C20" s="44" t="e">
        <f ca="1">C19-'Omatulud (3)'!#REF!</f>
        <v>#REF!</v>
      </c>
      <c r="D20" s="44" t="e">
        <f ca="1">D19-'Omatulud (3)'!#REF!</f>
        <v>#REF!</v>
      </c>
      <c r="E20" s="44" t="e">
        <f>E19-'Omatulud (3)'!#REF!</f>
        <v>#REF!</v>
      </c>
      <c r="F20" s="44"/>
      <c r="G20" s="44"/>
      <c r="H20" s="44"/>
    </row>
    <row r="21" spans="1:11">
      <c r="D21" s="5"/>
    </row>
    <row r="22" spans="1:11">
      <c r="D22" s="5"/>
    </row>
    <row r="24" spans="1:11">
      <c r="A24" s="67"/>
      <c r="B24" s="68"/>
      <c r="C24" s="68"/>
    </row>
    <row r="25" spans="1:11" ht="13">
      <c r="A25" s="64"/>
      <c r="B25" s="4"/>
      <c r="C25" s="4"/>
    </row>
    <row r="26" spans="1:11">
      <c r="A26" s="52"/>
      <c r="B26" s="28"/>
      <c r="C26" s="28"/>
    </row>
    <row r="30" spans="1:11">
      <c r="A30" s="67"/>
      <c r="B30" s="68"/>
      <c r="C30" s="68"/>
    </row>
    <row r="31" spans="1:11">
      <c r="A31" s="65"/>
      <c r="B31" s="28"/>
      <c r="C31" s="28"/>
    </row>
    <row r="32" spans="1:11">
      <c r="A32" s="66"/>
      <c r="B32" s="28"/>
      <c r="C32" s="28"/>
    </row>
  </sheetData>
  <phoneticPr fontId="4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59999389629810485"/>
    <pageSetUpPr fitToPage="1"/>
  </sheetPr>
  <dimension ref="A1:H87"/>
  <sheetViews>
    <sheetView showZeros="0" zoomScaleNormal="100" workbookViewId="0">
      <pane xSplit="1" ySplit="4" topLeftCell="B5" activePane="bottomRight" state="frozen"/>
      <selection activeCell="D76" sqref="D76"/>
      <selection pane="topRight" activeCell="D76" sqref="D76"/>
      <selection pane="bottomLeft" activeCell="D76" sqref="D76"/>
      <selection pane="bottomRight" activeCell="A28" sqref="A28"/>
    </sheetView>
  </sheetViews>
  <sheetFormatPr defaultColWidth="9.26953125" defaultRowHeight="12.5"/>
  <cols>
    <col min="1" max="1" width="38.54296875" style="22" customWidth="1"/>
    <col min="2" max="3" width="11.7265625" style="60" customWidth="1"/>
    <col min="4" max="4" width="10.7265625" style="59" customWidth="1"/>
    <col min="5" max="5" width="11.54296875" style="42" bestFit="1" customWidth="1"/>
    <col min="6" max="6" width="10.7265625" style="42" bestFit="1" customWidth="1"/>
    <col min="7" max="7" width="9.26953125" style="42"/>
    <col min="8" max="8" width="13.26953125" style="42" customWidth="1"/>
    <col min="9" max="16384" width="9.26953125" style="42"/>
  </cols>
  <sheetData>
    <row r="1" spans="1:8" ht="14">
      <c r="A1" s="1" t="s">
        <v>48</v>
      </c>
      <c r="B1" s="9"/>
      <c r="C1" s="9"/>
      <c r="D1" s="9"/>
      <c r="G1" s="306" t="s">
        <v>247</v>
      </c>
    </row>
    <row r="2" spans="1:8" ht="14">
      <c r="A2" s="1"/>
      <c r="B2" s="9"/>
      <c r="C2" s="9"/>
      <c r="D2" s="9"/>
      <c r="E2" s="9"/>
      <c r="F2" s="9"/>
      <c r="G2" s="318" t="s">
        <v>365</v>
      </c>
    </row>
    <row r="3" spans="1:8" ht="12.75" customHeight="1">
      <c r="B3" s="640" t="s">
        <v>302</v>
      </c>
      <c r="C3" s="640" t="s">
        <v>364</v>
      </c>
      <c r="D3" s="637" t="s">
        <v>296</v>
      </c>
      <c r="E3" s="638" t="s">
        <v>297</v>
      </c>
      <c r="F3" s="636" t="s">
        <v>298</v>
      </c>
      <c r="G3" s="636"/>
      <c r="H3" s="636"/>
    </row>
    <row r="4" spans="1:8" ht="24.75" customHeight="1">
      <c r="B4" s="641"/>
      <c r="C4" s="641"/>
      <c r="D4" s="637"/>
      <c r="E4" s="639"/>
      <c r="F4" s="308" t="s">
        <v>11</v>
      </c>
      <c r="G4" s="319" t="s">
        <v>158</v>
      </c>
      <c r="H4" s="309" t="s">
        <v>246</v>
      </c>
    </row>
    <row r="5" spans="1:8" ht="13">
      <c r="A5" s="79"/>
      <c r="B5" s="84"/>
      <c r="C5" s="84"/>
      <c r="D5" s="84">
        <f t="shared" ref="D5:D31" si="0">B5+C5</f>
        <v>0</v>
      </c>
      <c r="E5" s="84"/>
      <c r="F5" s="84">
        <f t="shared" ref="F5:F31" si="1">IF(E5=0,0,E5-D5)</f>
        <v>0</v>
      </c>
      <c r="G5" s="323" t="str">
        <f t="shared" ref="G5:G31" si="2">IF(D5=0,"",F5/D5)</f>
        <v/>
      </c>
    </row>
    <row r="6" spans="1:8" ht="13">
      <c r="A6" s="78" t="s">
        <v>303</v>
      </c>
      <c r="B6" s="82">
        <f t="shared" ref="B6:C6" si="3">B8+B23</f>
        <v>329796</v>
      </c>
      <c r="C6" s="82">
        <f t="shared" si="3"/>
        <v>-54046</v>
      </c>
      <c r="D6" s="82">
        <f t="shared" si="0"/>
        <v>275750</v>
      </c>
      <c r="E6" s="82"/>
      <c r="F6" s="82">
        <f t="shared" si="1"/>
        <v>0</v>
      </c>
      <c r="G6" s="320">
        <f t="shared" si="2"/>
        <v>0</v>
      </c>
    </row>
    <row r="7" spans="1:8" ht="13">
      <c r="A7" s="80"/>
      <c r="B7" s="86"/>
      <c r="C7" s="86"/>
      <c r="D7" s="86">
        <f t="shared" si="0"/>
        <v>0</v>
      </c>
      <c r="E7" s="86"/>
      <c r="F7" s="86">
        <f t="shared" si="1"/>
        <v>0</v>
      </c>
      <c r="G7" s="324" t="str">
        <f t="shared" si="2"/>
        <v/>
      </c>
    </row>
    <row r="8" spans="1:8">
      <c r="A8" s="76" t="s">
        <v>304</v>
      </c>
      <c r="B8" s="83">
        <f t="shared" ref="B8:C8" si="4">B9+B12+B16+B19</f>
        <v>296946</v>
      </c>
      <c r="C8" s="83">
        <f t="shared" si="4"/>
        <v>-54746</v>
      </c>
      <c r="D8" s="83">
        <f t="shared" si="0"/>
        <v>242200</v>
      </c>
      <c r="E8" s="83"/>
      <c r="F8" s="83">
        <f t="shared" si="1"/>
        <v>0</v>
      </c>
      <c r="G8" s="321">
        <f t="shared" si="2"/>
        <v>0</v>
      </c>
    </row>
    <row r="9" spans="1:8">
      <c r="A9" s="76" t="s">
        <v>58</v>
      </c>
      <c r="B9" s="83">
        <f t="shared" ref="B9" si="5">SUM(B10:B11)</f>
        <v>28400</v>
      </c>
      <c r="C9" s="83">
        <f t="shared" ref="C9" si="6">SUM(C10:C11)</f>
        <v>0</v>
      </c>
      <c r="D9" s="83">
        <f t="shared" si="0"/>
        <v>28400</v>
      </c>
      <c r="E9" s="83"/>
      <c r="F9" s="83">
        <f t="shared" si="1"/>
        <v>0</v>
      </c>
      <c r="G9" s="321">
        <f t="shared" si="2"/>
        <v>0</v>
      </c>
    </row>
    <row r="10" spans="1:8" ht="13">
      <c r="A10" s="77" t="s">
        <v>73</v>
      </c>
      <c r="B10" s="85">
        <v>13700</v>
      </c>
      <c r="C10" s="85"/>
      <c r="D10" s="85">
        <f t="shared" si="0"/>
        <v>13700</v>
      </c>
      <c r="E10" s="85"/>
      <c r="F10" s="85">
        <f t="shared" si="1"/>
        <v>0</v>
      </c>
      <c r="G10" s="322">
        <f t="shared" si="2"/>
        <v>0</v>
      </c>
    </row>
    <row r="11" spans="1:8" ht="13">
      <c r="A11" s="77" t="s">
        <v>70</v>
      </c>
      <c r="B11" s="85">
        <v>14700</v>
      </c>
      <c r="C11" s="85"/>
      <c r="D11" s="85">
        <f t="shared" si="0"/>
        <v>14700</v>
      </c>
      <c r="E11" s="85"/>
      <c r="F11" s="85">
        <f t="shared" si="1"/>
        <v>0</v>
      </c>
      <c r="G11" s="322">
        <f t="shared" si="2"/>
        <v>0</v>
      </c>
    </row>
    <row r="12" spans="1:8">
      <c r="A12" s="76" t="s">
        <v>50</v>
      </c>
      <c r="B12" s="83">
        <f t="shared" ref="B12:C12" si="7">SUM(B13:B15)</f>
        <v>31076</v>
      </c>
      <c r="C12" s="83">
        <f t="shared" si="7"/>
        <v>-4302</v>
      </c>
      <c r="D12" s="83">
        <f t="shared" si="0"/>
        <v>26774</v>
      </c>
      <c r="E12" s="83"/>
      <c r="F12" s="83">
        <f t="shared" si="1"/>
        <v>0</v>
      </c>
      <c r="G12" s="321">
        <f t="shared" si="2"/>
        <v>0</v>
      </c>
    </row>
    <row r="13" spans="1:8" ht="13">
      <c r="A13" s="77" t="s">
        <v>69</v>
      </c>
      <c r="B13" s="85">
        <v>25460</v>
      </c>
      <c r="C13" s="85">
        <v>-4302</v>
      </c>
      <c r="D13" s="85">
        <f t="shared" si="0"/>
        <v>21158</v>
      </c>
      <c r="E13" s="85"/>
      <c r="F13" s="85">
        <f t="shared" si="1"/>
        <v>0</v>
      </c>
      <c r="G13" s="322">
        <f t="shared" si="2"/>
        <v>0</v>
      </c>
    </row>
    <row r="14" spans="1:8" ht="13">
      <c r="A14" s="77" t="s">
        <v>70</v>
      </c>
      <c r="B14" s="85">
        <v>1500</v>
      </c>
      <c r="C14" s="85"/>
      <c r="D14" s="85">
        <f t="shared" si="0"/>
        <v>1500</v>
      </c>
      <c r="E14" s="85"/>
      <c r="F14" s="85">
        <f t="shared" si="1"/>
        <v>0</v>
      </c>
      <c r="G14" s="322">
        <f t="shared" si="2"/>
        <v>0</v>
      </c>
    </row>
    <row r="15" spans="1:8" ht="13">
      <c r="A15" s="77" t="s">
        <v>110</v>
      </c>
      <c r="B15" s="85">
        <v>4116</v>
      </c>
      <c r="C15" s="85"/>
      <c r="D15" s="85">
        <f t="shared" si="0"/>
        <v>4116</v>
      </c>
      <c r="E15" s="85"/>
      <c r="F15" s="85">
        <f t="shared" si="1"/>
        <v>0</v>
      </c>
      <c r="G15" s="322">
        <f t="shared" si="2"/>
        <v>0</v>
      </c>
    </row>
    <row r="16" spans="1:8">
      <c r="A16" s="76" t="s">
        <v>57</v>
      </c>
      <c r="B16" s="83">
        <f t="shared" ref="B16:C16" si="8">SUM(B17:B18)</f>
        <v>41025</v>
      </c>
      <c r="C16" s="83">
        <f t="shared" si="8"/>
        <v>-6624</v>
      </c>
      <c r="D16" s="83">
        <f t="shared" si="0"/>
        <v>34401</v>
      </c>
      <c r="E16" s="83"/>
      <c r="F16" s="83">
        <f t="shared" si="1"/>
        <v>0</v>
      </c>
      <c r="G16" s="321">
        <f t="shared" si="2"/>
        <v>0</v>
      </c>
    </row>
    <row r="17" spans="1:7" ht="13">
      <c r="A17" s="79" t="s">
        <v>77</v>
      </c>
      <c r="B17" s="84">
        <v>35000</v>
      </c>
      <c r="C17" s="84">
        <v>-4124</v>
      </c>
      <c r="D17" s="84">
        <f t="shared" si="0"/>
        <v>30876</v>
      </c>
      <c r="E17" s="84"/>
      <c r="F17" s="84">
        <f t="shared" si="1"/>
        <v>0</v>
      </c>
      <c r="G17" s="323">
        <f t="shared" si="2"/>
        <v>0</v>
      </c>
    </row>
    <row r="18" spans="1:7" ht="13">
      <c r="A18" s="81" t="s">
        <v>76</v>
      </c>
      <c r="B18" s="84">
        <v>6025</v>
      </c>
      <c r="C18" s="84">
        <v>-2500</v>
      </c>
      <c r="D18" s="84">
        <f t="shared" si="0"/>
        <v>3525</v>
      </c>
      <c r="E18" s="84"/>
      <c r="F18" s="84">
        <f t="shared" si="1"/>
        <v>0</v>
      </c>
      <c r="G18" s="323">
        <f t="shared" si="2"/>
        <v>0</v>
      </c>
    </row>
    <row r="19" spans="1:7">
      <c r="A19" s="76" t="s">
        <v>51</v>
      </c>
      <c r="B19" s="83">
        <f t="shared" ref="B19:C19" si="9">SUM(B20:B21)</f>
        <v>196445</v>
      </c>
      <c r="C19" s="83">
        <f t="shared" si="9"/>
        <v>-43820</v>
      </c>
      <c r="D19" s="83">
        <f t="shared" si="0"/>
        <v>152625</v>
      </c>
      <c r="E19" s="83"/>
      <c r="F19" s="83">
        <f t="shared" si="1"/>
        <v>0</v>
      </c>
      <c r="G19" s="321">
        <f t="shared" si="2"/>
        <v>0</v>
      </c>
    </row>
    <row r="20" spans="1:7" ht="13">
      <c r="A20" s="77" t="s">
        <v>75</v>
      </c>
      <c r="B20" s="85">
        <v>189545</v>
      </c>
      <c r="C20" s="85">
        <v>-42320</v>
      </c>
      <c r="D20" s="85">
        <f t="shared" si="0"/>
        <v>147225</v>
      </c>
      <c r="E20" s="85"/>
      <c r="F20" s="85">
        <f t="shared" si="1"/>
        <v>0</v>
      </c>
      <c r="G20" s="322">
        <f t="shared" si="2"/>
        <v>0</v>
      </c>
    </row>
    <row r="21" spans="1:7" ht="13">
      <c r="A21" s="79" t="s">
        <v>72</v>
      </c>
      <c r="B21" s="84">
        <v>6900</v>
      </c>
      <c r="C21" s="84">
        <v>-1500</v>
      </c>
      <c r="D21" s="84">
        <f t="shared" si="0"/>
        <v>5400</v>
      </c>
      <c r="E21" s="84"/>
      <c r="F21" s="84">
        <f t="shared" si="1"/>
        <v>0</v>
      </c>
      <c r="G21" s="323">
        <f t="shared" si="2"/>
        <v>0</v>
      </c>
    </row>
    <row r="22" spans="1:7">
      <c r="A22" s="76"/>
      <c r="B22" s="83"/>
      <c r="C22" s="83"/>
      <c r="D22" s="83">
        <f t="shared" si="0"/>
        <v>0</v>
      </c>
      <c r="E22" s="83"/>
      <c r="F22" s="83">
        <f t="shared" si="1"/>
        <v>0</v>
      </c>
      <c r="G22" s="321" t="str">
        <f t="shared" si="2"/>
        <v/>
      </c>
    </row>
    <row r="23" spans="1:7">
      <c r="A23" s="178" t="s">
        <v>305</v>
      </c>
      <c r="B23" s="210">
        <f>B24+B27</f>
        <v>32850</v>
      </c>
      <c r="C23" s="210">
        <f>C24+C27</f>
        <v>700</v>
      </c>
      <c r="D23" s="210">
        <f t="shared" si="0"/>
        <v>33550</v>
      </c>
      <c r="E23" s="210"/>
      <c r="F23" s="210">
        <f t="shared" si="1"/>
        <v>0</v>
      </c>
      <c r="G23" s="321">
        <f t="shared" si="2"/>
        <v>0</v>
      </c>
    </row>
    <row r="24" spans="1:7">
      <c r="A24" s="178" t="s">
        <v>55</v>
      </c>
      <c r="B24" s="210">
        <f t="shared" ref="B24" si="10">SUM(B25:B26)</f>
        <v>3100</v>
      </c>
      <c r="C24" s="210">
        <f>SUM(C25:C26)</f>
        <v>-1550</v>
      </c>
      <c r="D24" s="210">
        <f t="shared" si="0"/>
        <v>1550</v>
      </c>
      <c r="E24" s="210"/>
      <c r="F24" s="210">
        <f t="shared" si="1"/>
        <v>0</v>
      </c>
      <c r="G24" s="321">
        <f t="shared" si="2"/>
        <v>0</v>
      </c>
    </row>
    <row r="25" spans="1:7" ht="26">
      <c r="A25" s="179" t="s">
        <v>111</v>
      </c>
      <c r="B25" s="211">
        <v>1000</v>
      </c>
      <c r="C25" s="211">
        <v>-500</v>
      </c>
      <c r="D25" s="211">
        <f t="shared" si="0"/>
        <v>500</v>
      </c>
      <c r="E25" s="211"/>
      <c r="F25" s="211">
        <f t="shared" si="1"/>
        <v>0</v>
      </c>
      <c r="G25" s="323">
        <f t="shared" si="2"/>
        <v>0</v>
      </c>
    </row>
    <row r="26" spans="1:7" ht="13">
      <c r="A26" s="179" t="s">
        <v>71</v>
      </c>
      <c r="B26" s="211">
        <v>2100</v>
      </c>
      <c r="C26" s="211">
        <v>-1050</v>
      </c>
      <c r="D26" s="211">
        <f t="shared" si="0"/>
        <v>1050</v>
      </c>
      <c r="E26" s="211"/>
      <c r="F26" s="211">
        <f t="shared" si="1"/>
        <v>0</v>
      </c>
      <c r="G26" s="323">
        <f t="shared" si="2"/>
        <v>0</v>
      </c>
    </row>
    <row r="27" spans="1:7">
      <c r="A27" s="76" t="s">
        <v>60</v>
      </c>
      <c r="B27" s="83">
        <f t="shared" ref="B27" si="11">SUM(B28:B30)</f>
        <v>29750</v>
      </c>
      <c r="C27" s="83">
        <f>SUM(C28:C30)</f>
        <v>2250</v>
      </c>
      <c r="D27" s="83">
        <f t="shared" si="0"/>
        <v>32000</v>
      </c>
      <c r="E27" s="83"/>
      <c r="F27" s="83">
        <f t="shared" si="1"/>
        <v>0</v>
      </c>
      <c r="G27" s="321">
        <f t="shared" si="2"/>
        <v>0</v>
      </c>
    </row>
    <row r="28" spans="1:7" ht="13">
      <c r="A28" s="77" t="s">
        <v>78</v>
      </c>
      <c r="B28" s="85">
        <v>6000</v>
      </c>
      <c r="C28" s="85"/>
      <c r="D28" s="85">
        <f t="shared" si="0"/>
        <v>6000</v>
      </c>
      <c r="E28" s="85"/>
      <c r="F28" s="85">
        <f t="shared" si="1"/>
        <v>0</v>
      </c>
      <c r="G28" s="322">
        <f t="shared" si="2"/>
        <v>0</v>
      </c>
    </row>
    <row r="29" spans="1:7" ht="13">
      <c r="A29" s="77" t="s">
        <v>74</v>
      </c>
      <c r="B29" s="85">
        <v>12250</v>
      </c>
      <c r="C29" s="85">
        <v>4750</v>
      </c>
      <c r="D29" s="85">
        <f t="shared" si="0"/>
        <v>17000</v>
      </c>
      <c r="E29" s="85"/>
      <c r="F29" s="85">
        <f t="shared" si="1"/>
        <v>0</v>
      </c>
      <c r="G29" s="322">
        <f t="shared" si="2"/>
        <v>0</v>
      </c>
    </row>
    <row r="30" spans="1:7" ht="13">
      <c r="A30" s="77" t="s">
        <v>79</v>
      </c>
      <c r="B30" s="85">
        <v>11500</v>
      </c>
      <c r="C30" s="85">
        <v>-2500</v>
      </c>
      <c r="D30" s="85">
        <f t="shared" si="0"/>
        <v>9000</v>
      </c>
      <c r="E30" s="85"/>
      <c r="F30" s="85">
        <f t="shared" si="1"/>
        <v>0</v>
      </c>
      <c r="G30" s="322">
        <f t="shared" si="2"/>
        <v>0</v>
      </c>
    </row>
    <row r="31" spans="1:7" ht="13">
      <c r="A31" s="79"/>
      <c r="B31" s="84"/>
      <c r="C31" s="84"/>
      <c r="D31" s="84">
        <f t="shared" si="0"/>
        <v>0</v>
      </c>
      <c r="E31" s="84"/>
      <c r="F31" s="84">
        <f t="shared" si="1"/>
        <v>0</v>
      </c>
      <c r="G31" s="323" t="str">
        <f t="shared" si="2"/>
        <v/>
      </c>
    </row>
    <row r="32" spans="1:7">
      <c r="A32" s="102"/>
      <c r="B32" s="42"/>
      <c r="C32" s="42"/>
      <c r="E32" s="59"/>
    </row>
    <row r="33" spans="1:5" ht="13">
      <c r="A33" s="104"/>
      <c r="B33" s="42"/>
      <c r="C33" s="42"/>
      <c r="E33" s="59"/>
    </row>
    <row r="34" spans="1:5">
      <c r="A34" s="110"/>
      <c r="B34" s="42"/>
      <c r="C34" s="42"/>
      <c r="E34" s="59"/>
    </row>
    <row r="35" spans="1:5">
      <c r="A35" s="92"/>
      <c r="B35" s="42"/>
      <c r="C35" s="42"/>
      <c r="E35" s="59"/>
    </row>
    <row r="36" spans="1:5" ht="13">
      <c r="A36" s="101"/>
      <c r="B36" s="42"/>
      <c r="C36" s="42"/>
      <c r="E36" s="59"/>
    </row>
    <row r="37" spans="1:5">
      <c r="A37" s="102"/>
      <c r="B37" s="42"/>
      <c r="C37" s="42"/>
      <c r="E37" s="59"/>
    </row>
    <row r="38" spans="1:5">
      <c r="A38" s="98"/>
      <c r="B38" s="42"/>
      <c r="C38" s="42"/>
      <c r="E38" s="59"/>
    </row>
    <row r="39" spans="1:5">
      <c r="A39" s="92"/>
      <c r="B39" s="42"/>
      <c r="C39" s="42"/>
      <c r="E39" s="59"/>
    </row>
    <row r="40" spans="1:5" ht="13">
      <c r="A40" s="104"/>
      <c r="B40" s="42"/>
      <c r="C40" s="42"/>
      <c r="E40" s="59"/>
    </row>
    <row r="41" spans="1:5">
      <c r="A41" s="105"/>
      <c r="B41" s="42"/>
      <c r="C41" s="42"/>
      <c r="E41" s="59"/>
    </row>
    <row r="42" spans="1:5">
      <c r="A42" s="105"/>
      <c r="B42" s="42"/>
      <c r="C42" s="42"/>
      <c r="E42" s="59"/>
    </row>
    <row r="43" spans="1:5" ht="13">
      <c r="A43" s="101"/>
      <c r="B43" s="42"/>
      <c r="C43" s="42"/>
      <c r="E43" s="59"/>
    </row>
    <row r="44" spans="1:5">
      <c r="A44" s="102"/>
      <c r="B44" s="42"/>
      <c r="C44" s="42"/>
      <c r="E44" s="59"/>
    </row>
    <row r="45" spans="1:5">
      <c r="A45" s="98"/>
      <c r="B45" s="42"/>
      <c r="C45" s="42"/>
      <c r="E45" s="59"/>
    </row>
    <row r="46" spans="1:5">
      <c r="A46" s="92"/>
      <c r="B46" s="42"/>
      <c r="C46" s="42"/>
      <c r="E46" s="59"/>
    </row>
    <row r="47" spans="1:5" ht="13">
      <c r="A47" s="104"/>
      <c r="B47" s="42"/>
      <c r="C47" s="42"/>
      <c r="E47" s="59"/>
    </row>
    <row r="48" spans="1:5">
      <c r="A48" s="105"/>
      <c r="B48" s="42"/>
      <c r="C48" s="42"/>
      <c r="E48" s="59"/>
    </row>
    <row r="49" spans="1:5">
      <c r="A49" s="5"/>
      <c r="B49" s="42"/>
      <c r="C49" s="42"/>
      <c r="E49" s="59"/>
    </row>
    <row r="50" spans="1:5">
      <c r="E50" s="59"/>
    </row>
    <row r="51" spans="1:5">
      <c r="E51" s="59"/>
    </row>
    <row r="52" spans="1:5">
      <c r="E52" s="59"/>
    </row>
    <row r="53" spans="1:5">
      <c r="E53" s="59"/>
    </row>
    <row r="54" spans="1:5">
      <c r="E54" s="59"/>
    </row>
    <row r="55" spans="1:5">
      <c r="E55" s="59"/>
    </row>
    <row r="56" spans="1:5">
      <c r="E56" s="59"/>
    </row>
    <row r="57" spans="1:5">
      <c r="E57" s="59"/>
    </row>
    <row r="58" spans="1:5">
      <c r="E58" s="59"/>
    </row>
    <row r="59" spans="1:5">
      <c r="E59" s="59"/>
    </row>
    <row r="60" spans="1:5">
      <c r="E60" s="59"/>
    </row>
    <row r="61" spans="1:5">
      <c r="E61" s="59"/>
    </row>
    <row r="62" spans="1:5">
      <c r="E62" s="59"/>
    </row>
    <row r="63" spans="1:5">
      <c r="E63" s="59"/>
    </row>
    <row r="64" spans="1:5">
      <c r="E64" s="59"/>
    </row>
    <row r="65" spans="5:5">
      <c r="E65" s="59"/>
    </row>
    <row r="66" spans="5:5">
      <c r="E66" s="59"/>
    </row>
    <row r="67" spans="5:5">
      <c r="E67" s="59"/>
    </row>
    <row r="68" spans="5:5">
      <c r="E68" s="59"/>
    </row>
    <row r="69" spans="5:5">
      <c r="E69" s="59"/>
    </row>
    <row r="70" spans="5:5">
      <c r="E70" s="59"/>
    </row>
    <row r="71" spans="5:5">
      <c r="E71" s="59"/>
    </row>
    <row r="72" spans="5:5">
      <c r="E72" s="59"/>
    </row>
    <row r="73" spans="5:5">
      <c r="E73" s="59"/>
    </row>
    <row r="74" spans="5:5">
      <c r="E74" s="59"/>
    </row>
    <row r="75" spans="5:5">
      <c r="E75" s="59"/>
    </row>
    <row r="76" spans="5:5">
      <c r="E76" s="59"/>
    </row>
    <row r="77" spans="5:5">
      <c r="E77" s="59"/>
    </row>
    <row r="78" spans="5:5">
      <c r="E78" s="59"/>
    </row>
    <row r="79" spans="5:5">
      <c r="E79" s="59"/>
    </row>
    <row r="80" spans="5:5">
      <c r="E80" s="59"/>
    </row>
    <row r="81" spans="5:5">
      <c r="E81" s="59"/>
    </row>
    <row r="82" spans="5:5">
      <c r="E82" s="59"/>
    </row>
    <row r="83" spans="5:5">
      <c r="E83" s="59"/>
    </row>
    <row r="84" spans="5:5">
      <c r="E84" s="59"/>
    </row>
    <row r="85" spans="5:5">
      <c r="E85" s="59"/>
    </row>
    <row r="86" spans="5:5">
      <c r="E86" s="59"/>
    </row>
    <row r="87" spans="5:5">
      <c r="E87" s="59"/>
    </row>
  </sheetData>
  <autoFilter ref="A4:D31"/>
  <mergeCells count="5">
    <mergeCell ref="E3:E4"/>
    <mergeCell ref="F3:H3"/>
    <mergeCell ref="B3:B4"/>
    <mergeCell ref="C3:C4"/>
    <mergeCell ref="D3:D4"/>
  </mergeCells>
  <phoneticPr fontId="38" type="noConversion"/>
  <pageMargins left="0.25" right="0.25" top="0.75" bottom="0.75" header="0.3" footer="0.3"/>
  <pageSetup paperSize="9" scale="10" orientation="landscape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9"/>
  <sheetViews>
    <sheetView workbookViewId="0"/>
  </sheetViews>
  <sheetFormatPr defaultRowHeight="12.5"/>
  <cols>
    <col min="1" max="1" width="5.1796875" style="237" customWidth="1"/>
    <col min="2" max="2" width="22.81640625" style="237" customWidth="1"/>
    <col min="3" max="3" width="18.81640625" style="237" customWidth="1"/>
    <col min="4" max="4" width="18.453125" style="237" customWidth="1"/>
    <col min="5" max="5" width="18.54296875" style="237" customWidth="1"/>
    <col min="6" max="6" width="14.26953125" style="237" customWidth="1"/>
    <col min="7" max="8" width="8.81640625" style="237" customWidth="1"/>
    <col min="9" max="9" width="15.453125" style="237" customWidth="1"/>
    <col min="10" max="10" width="9.1796875" style="237"/>
    <col min="11" max="11" width="9.7265625" style="237" customWidth="1"/>
    <col min="12" max="12" width="12.54296875" style="237" customWidth="1"/>
    <col min="13" max="13" width="15.453125" style="237" customWidth="1"/>
    <col min="14" max="15" width="12" style="237" customWidth="1"/>
    <col min="16" max="16" width="24.453125" style="237" customWidth="1"/>
    <col min="17" max="256" width="9.1796875" style="237"/>
    <col min="257" max="257" width="5.1796875" style="237" customWidth="1"/>
    <col min="258" max="258" width="22.81640625" style="237" customWidth="1"/>
    <col min="259" max="259" width="18.81640625" style="237" customWidth="1"/>
    <col min="260" max="260" width="18.453125" style="237" customWidth="1"/>
    <col min="261" max="261" width="18.54296875" style="237" customWidth="1"/>
    <col min="262" max="262" width="14.26953125" style="237" customWidth="1"/>
    <col min="263" max="264" width="8.81640625" style="237" customWidth="1"/>
    <col min="265" max="265" width="15.453125" style="237" customWidth="1"/>
    <col min="266" max="266" width="9.1796875" style="237"/>
    <col min="267" max="267" width="9.7265625" style="237" customWidth="1"/>
    <col min="268" max="268" width="12.54296875" style="237" customWidth="1"/>
    <col min="269" max="269" width="15.453125" style="237" customWidth="1"/>
    <col min="270" max="271" width="12" style="237" customWidth="1"/>
    <col min="272" max="272" width="24.453125" style="237" customWidth="1"/>
    <col min="273" max="512" width="9.1796875" style="237"/>
    <col min="513" max="513" width="5.1796875" style="237" customWidth="1"/>
    <col min="514" max="514" width="22.81640625" style="237" customWidth="1"/>
    <col min="515" max="515" width="18.81640625" style="237" customWidth="1"/>
    <col min="516" max="516" width="18.453125" style="237" customWidth="1"/>
    <col min="517" max="517" width="18.54296875" style="237" customWidth="1"/>
    <col min="518" max="518" width="14.26953125" style="237" customWidth="1"/>
    <col min="519" max="520" width="8.81640625" style="237" customWidth="1"/>
    <col min="521" max="521" width="15.453125" style="237" customWidth="1"/>
    <col min="522" max="522" width="9.1796875" style="237"/>
    <col min="523" max="523" width="9.7265625" style="237" customWidth="1"/>
    <col min="524" max="524" width="12.54296875" style="237" customWidth="1"/>
    <col min="525" max="525" width="15.453125" style="237" customWidth="1"/>
    <col min="526" max="527" width="12" style="237" customWidth="1"/>
    <col min="528" max="528" width="24.453125" style="237" customWidth="1"/>
    <col min="529" max="768" width="9.1796875" style="237"/>
    <col min="769" max="769" width="5.1796875" style="237" customWidth="1"/>
    <col min="770" max="770" width="22.81640625" style="237" customWidth="1"/>
    <col min="771" max="771" width="18.81640625" style="237" customWidth="1"/>
    <col min="772" max="772" width="18.453125" style="237" customWidth="1"/>
    <col min="773" max="773" width="18.54296875" style="237" customWidth="1"/>
    <col min="774" max="774" width="14.26953125" style="237" customWidth="1"/>
    <col min="775" max="776" width="8.81640625" style="237" customWidth="1"/>
    <col min="777" max="777" width="15.453125" style="237" customWidth="1"/>
    <col min="778" max="778" width="9.1796875" style="237"/>
    <col min="779" max="779" width="9.7265625" style="237" customWidth="1"/>
    <col min="780" max="780" width="12.54296875" style="237" customWidth="1"/>
    <col min="781" max="781" width="15.453125" style="237" customWidth="1"/>
    <col min="782" max="783" width="12" style="237" customWidth="1"/>
    <col min="784" max="784" width="24.453125" style="237" customWidth="1"/>
    <col min="785" max="1024" width="9.1796875" style="237"/>
    <col min="1025" max="1025" width="5.1796875" style="237" customWidth="1"/>
    <col min="1026" max="1026" width="22.81640625" style="237" customWidth="1"/>
    <col min="1027" max="1027" width="18.81640625" style="237" customWidth="1"/>
    <col min="1028" max="1028" width="18.453125" style="237" customWidth="1"/>
    <col min="1029" max="1029" width="18.54296875" style="237" customWidth="1"/>
    <col min="1030" max="1030" width="14.26953125" style="237" customWidth="1"/>
    <col min="1031" max="1032" width="8.81640625" style="237" customWidth="1"/>
    <col min="1033" max="1033" width="15.453125" style="237" customWidth="1"/>
    <col min="1034" max="1034" width="9.1796875" style="237"/>
    <col min="1035" max="1035" width="9.7265625" style="237" customWidth="1"/>
    <col min="1036" max="1036" width="12.54296875" style="237" customWidth="1"/>
    <col min="1037" max="1037" width="15.453125" style="237" customWidth="1"/>
    <col min="1038" max="1039" width="12" style="237" customWidth="1"/>
    <col min="1040" max="1040" width="24.453125" style="237" customWidth="1"/>
    <col min="1041" max="1280" width="9.1796875" style="237"/>
    <col min="1281" max="1281" width="5.1796875" style="237" customWidth="1"/>
    <col min="1282" max="1282" width="22.81640625" style="237" customWidth="1"/>
    <col min="1283" max="1283" width="18.81640625" style="237" customWidth="1"/>
    <col min="1284" max="1284" width="18.453125" style="237" customWidth="1"/>
    <col min="1285" max="1285" width="18.54296875" style="237" customWidth="1"/>
    <col min="1286" max="1286" width="14.26953125" style="237" customWidth="1"/>
    <col min="1287" max="1288" width="8.81640625" style="237" customWidth="1"/>
    <col min="1289" max="1289" width="15.453125" style="237" customWidth="1"/>
    <col min="1290" max="1290" width="9.1796875" style="237"/>
    <col min="1291" max="1291" width="9.7265625" style="237" customWidth="1"/>
    <col min="1292" max="1292" width="12.54296875" style="237" customWidth="1"/>
    <col min="1293" max="1293" width="15.453125" style="237" customWidth="1"/>
    <col min="1294" max="1295" width="12" style="237" customWidth="1"/>
    <col min="1296" max="1296" width="24.453125" style="237" customWidth="1"/>
    <col min="1297" max="1536" width="9.1796875" style="237"/>
    <col min="1537" max="1537" width="5.1796875" style="237" customWidth="1"/>
    <col min="1538" max="1538" width="22.81640625" style="237" customWidth="1"/>
    <col min="1539" max="1539" width="18.81640625" style="237" customWidth="1"/>
    <col min="1540" max="1540" width="18.453125" style="237" customWidth="1"/>
    <col min="1541" max="1541" width="18.54296875" style="237" customWidth="1"/>
    <col min="1542" max="1542" width="14.26953125" style="237" customWidth="1"/>
    <col min="1543" max="1544" width="8.81640625" style="237" customWidth="1"/>
    <col min="1545" max="1545" width="15.453125" style="237" customWidth="1"/>
    <col min="1546" max="1546" width="9.1796875" style="237"/>
    <col min="1547" max="1547" width="9.7265625" style="237" customWidth="1"/>
    <col min="1548" max="1548" width="12.54296875" style="237" customWidth="1"/>
    <col min="1549" max="1549" width="15.453125" style="237" customWidth="1"/>
    <col min="1550" max="1551" width="12" style="237" customWidth="1"/>
    <col min="1552" max="1552" width="24.453125" style="237" customWidth="1"/>
    <col min="1553" max="1792" width="9.1796875" style="237"/>
    <col min="1793" max="1793" width="5.1796875" style="237" customWidth="1"/>
    <col min="1794" max="1794" width="22.81640625" style="237" customWidth="1"/>
    <col min="1795" max="1795" width="18.81640625" style="237" customWidth="1"/>
    <col min="1796" max="1796" width="18.453125" style="237" customWidth="1"/>
    <col min="1797" max="1797" width="18.54296875" style="237" customWidth="1"/>
    <col min="1798" max="1798" width="14.26953125" style="237" customWidth="1"/>
    <col min="1799" max="1800" width="8.81640625" style="237" customWidth="1"/>
    <col min="1801" max="1801" width="15.453125" style="237" customWidth="1"/>
    <col min="1802" max="1802" width="9.1796875" style="237"/>
    <col min="1803" max="1803" width="9.7265625" style="237" customWidth="1"/>
    <col min="1804" max="1804" width="12.54296875" style="237" customWidth="1"/>
    <col min="1805" max="1805" width="15.453125" style="237" customWidth="1"/>
    <col min="1806" max="1807" width="12" style="237" customWidth="1"/>
    <col min="1808" max="1808" width="24.453125" style="237" customWidth="1"/>
    <col min="1809" max="2048" width="9.1796875" style="237"/>
    <col min="2049" max="2049" width="5.1796875" style="237" customWidth="1"/>
    <col min="2050" max="2050" width="22.81640625" style="237" customWidth="1"/>
    <col min="2051" max="2051" width="18.81640625" style="237" customWidth="1"/>
    <col min="2052" max="2052" width="18.453125" style="237" customWidth="1"/>
    <col min="2053" max="2053" width="18.54296875" style="237" customWidth="1"/>
    <col min="2054" max="2054" width="14.26953125" style="237" customWidth="1"/>
    <col min="2055" max="2056" width="8.81640625" style="237" customWidth="1"/>
    <col min="2057" max="2057" width="15.453125" style="237" customWidth="1"/>
    <col min="2058" max="2058" width="9.1796875" style="237"/>
    <col min="2059" max="2059" width="9.7265625" style="237" customWidth="1"/>
    <col min="2060" max="2060" width="12.54296875" style="237" customWidth="1"/>
    <col min="2061" max="2061" width="15.453125" style="237" customWidth="1"/>
    <col min="2062" max="2063" width="12" style="237" customWidth="1"/>
    <col min="2064" max="2064" width="24.453125" style="237" customWidth="1"/>
    <col min="2065" max="2304" width="9.1796875" style="237"/>
    <col min="2305" max="2305" width="5.1796875" style="237" customWidth="1"/>
    <col min="2306" max="2306" width="22.81640625" style="237" customWidth="1"/>
    <col min="2307" max="2307" width="18.81640625" style="237" customWidth="1"/>
    <col min="2308" max="2308" width="18.453125" style="237" customWidth="1"/>
    <col min="2309" max="2309" width="18.54296875" style="237" customWidth="1"/>
    <col min="2310" max="2310" width="14.26953125" style="237" customWidth="1"/>
    <col min="2311" max="2312" width="8.81640625" style="237" customWidth="1"/>
    <col min="2313" max="2313" width="15.453125" style="237" customWidth="1"/>
    <col min="2314" max="2314" width="9.1796875" style="237"/>
    <col min="2315" max="2315" width="9.7265625" style="237" customWidth="1"/>
    <col min="2316" max="2316" width="12.54296875" style="237" customWidth="1"/>
    <col min="2317" max="2317" width="15.453125" style="237" customWidth="1"/>
    <col min="2318" max="2319" width="12" style="237" customWidth="1"/>
    <col min="2320" max="2320" width="24.453125" style="237" customWidth="1"/>
    <col min="2321" max="2560" width="9.1796875" style="237"/>
    <col min="2561" max="2561" width="5.1796875" style="237" customWidth="1"/>
    <col min="2562" max="2562" width="22.81640625" style="237" customWidth="1"/>
    <col min="2563" max="2563" width="18.81640625" style="237" customWidth="1"/>
    <col min="2564" max="2564" width="18.453125" style="237" customWidth="1"/>
    <col min="2565" max="2565" width="18.54296875" style="237" customWidth="1"/>
    <col min="2566" max="2566" width="14.26953125" style="237" customWidth="1"/>
    <col min="2567" max="2568" width="8.81640625" style="237" customWidth="1"/>
    <col min="2569" max="2569" width="15.453125" style="237" customWidth="1"/>
    <col min="2570" max="2570" width="9.1796875" style="237"/>
    <col min="2571" max="2571" width="9.7265625" style="237" customWidth="1"/>
    <col min="2572" max="2572" width="12.54296875" style="237" customWidth="1"/>
    <col min="2573" max="2573" width="15.453125" style="237" customWidth="1"/>
    <col min="2574" max="2575" width="12" style="237" customWidth="1"/>
    <col min="2576" max="2576" width="24.453125" style="237" customWidth="1"/>
    <col min="2577" max="2816" width="9.1796875" style="237"/>
    <col min="2817" max="2817" width="5.1796875" style="237" customWidth="1"/>
    <col min="2818" max="2818" width="22.81640625" style="237" customWidth="1"/>
    <col min="2819" max="2819" width="18.81640625" style="237" customWidth="1"/>
    <col min="2820" max="2820" width="18.453125" style="237" customWidth="1"/>
    <col min="2821" max="2821" width="18.54296875" style="237" customWidth="1"/>
    <col min="2822" max="2822" width="14.26953125" style="237" customWidth="1"/>
    <col min="2823" max="2824" width="8.81640625" style="237" customWidth="1"/>
    <col min="2825" max="2825" width="15.453125" style="237" customWidth="1"/>
    <col min="2826" max="2826" width="9.1796875" style="237"/>
    <col min="2827" max="2827" width="9.7265625" style="237" customWidth="1"/>
    <col min="2828" max="2828" width="12.54296875" style="237" customWidth="1"/>
    <col min="2829" max="2829" width="15.453125" style="237" customWidth="1"/>
    <col min="2830" max="2831" width="12" style="237" customWidth="1"/>
    <col min="2832" max="2832" width="24.453125" style="237" customWidth="1"/>
    <col min="2833" max="3072" width="9.1796875" style="237"/>
    <col min="3073" max="3073" width="5.1796875" style="237" customWidth="1"/>
    <col min="3074" max="3074" width="22.81640625" style="237" customWidth="1"/>
    <col min="3075" max="3075" width="18.81640625" style="237" customWidth="1"/>
    <col min="3076" max="3076" width="18.453125" style="237" customWidth="1"/>
    <col min="3077" max="3077" width="18.54296875" style="237" customWidth="1"/>
    <col min="3078" max="3078" width="14.26953125" style="237" customWidth="1"/>
    <col min="3079" max="3080" width="8.81640625" style="237" customWidth="1"/>
    <col min="3081" max="3081" width="15.453125" style="237" customWidth="1"/>
    <col min="3082" max="3082" width="9.1796875" style="237"/>
    <col min="3083" max="3083" width="9.7265625" style="237" customWidth="1"/>
    <col min="3084" max="3084" width="12.54296875" style="237" customWidth="1"/>
    <col min="3085" max="3085" width="15.453125" style="237" customWidth="1"/>
    <col min="3086" max="3087" width="12" style="237" customWidth="1"/>
    <col min="3088" max="3088" width="24.453125" style="237" customWidth="1"/>
    <col min="3089" max="3328" width="9.1796875" style="237"/>
    <col min="3329" max="3329" width="5.1796875" style="237" customWidth="1"/>
    <col min="3330" max="3330" width="22.81640625" style="237" customWidth="1"/>
    <col min="3331" max="3331" width="18.81640625" style="237" customWidth="1"/>
    <col min="3332" max="3332" width="18.453125" style="237" customWidth="1"/>
    <col min="3333" max="3333" width="18.54296875" style="237" customWidth="1"/>
    <col min="3334" max="3334" width="14.26953125" style="237" customWidth="1"/>
    <col min="3335" max="3336" width="8.81640625" style="237" customWidth="1"/>
    <col min="3337" max="3337" width="15.453125" style="237" customWidth="1"/>
    <col min="3338" max="3338" width="9.1796875" style="237"/>
    <col min="3339" max="3339" width="9.7265625" style="237" customWidth="1"/>
    <col min="3340" max="3340" width="12.54296875" style="237" customWidth="1"/>
    <col min="3341" max="3341" width="15.453125" style="237" customWidth="1"/>
    <col min="3342" max="3343" width="12" style="237" customWidth="1"/>
    <col min="3344" max="3344" width="24.453125" style="237" customWidth="1"/>
    <col min="3345" max="3584" width="9.1796875" style="237"/>
    <col min="3585" max="3585" width="5.1796875" style="237" customWidth="1"/>
    <col min="3586" max="3586" width="22.81640625" style="237" customWidth="1"/>
    <col min="3587" max="3587" width="18.81640625" style="237" customWidth="1"/>
    <col min="3588" max="3588" width="18.453125" style="237" customWidth="1"/>
    <col min="3589" max="3589" width="18.54296875" style="237" customWidth="1"/>
    <col min="3590" max="3590" width="14.26953125" style="237" customWidth="1"/>
    <col min="3591" max="3592" width="8.81640625" style="237" customWidth="1"/>
    <col min="3593" max="3593" width="15.453125" style="237" customWidth="1"/>
    <col min="3594" max="3594" width="9.1796875" style="237"/>
    <col min="3595" max="3595" width="9.7265625" style="237" customWidth="1"/>
    <col min="3596" max="3596" width="12.54296875" style="237" customWidth="1"/>
    <col min="3597" max="3597" width="15.453125" style="237" customWidth="1"/>
    <col min="3598" max="3599" width="12" style="237" customWidth="1"/>
    <col min="3600" max="3600" width="24.453125" style="237" customWidth="1"/>
    <col min="3601" max="3840" width="9.1796875" style="237"/>
    <col min="3841" max="3841" width="5.1796875" style="237" customWidth="1"/>
    <col min="3842" max="3842" width="22.81640625" style="237" customWidth="1"/>
    <col min="3843" max="3843" width="18.81640625" style="237" customWidth="1"/>
    <col min="3844" max="3844" width="18.453125" style="237" customWidth="1"/>
    <col min="3845" max="3845" width="18.54296875" style="237" customWidth="1"/>
    <col min="3846" max="3846" width="14.26953125" style="237" customWidth="1"/>
    <col min="3847" max="3848" width="8.81640625" style="237" customWidth="1"/>
    <col min="3849" max="3849" width="15.453125" style="237" customWidth="1"/>
    <col min="3850" max="3850" width="9.1796875" style="237"/>
    <col min="3851" max="3851" width="9.7265625" style="237" customWidth="1"/>
    <col min="3852" max="3852" width="12.54296875" style="237" customWidth="1"/>
    <col min="3853" max="3853" width="15.453125" style="237" customWidth="1"/>
    <col min="3854" max="3855" width="12" style="237" customWidth="1"/>
    <col min="3856" max="3856" width="24.453125" style="237" customWidth="1"/>
    <col min="3857" max="4096" width="9.1796875" style="237"/>
    <col min="4097" max="4097" width="5.1796875" style="237" customWidth="1"/>
    <col min="4098" max="4098" width="22.81640625" style="237" customWidth="1"/>
    <col min="4099" max="4099" width="18.81640625" style="237" customWidth="1"/>
    <col min="4100" max="4100" width="18.453125" style="237" customWidth="1"/>
    <col min="4101" max="4101" width="18.54296875" style="237" customWidth="1"/>
    <col min="4102" max="4102" width="14.26953125" style="237" customWidth="1"/>
    <col min="4103" max="4104" width="8.81640625" style="237" customWidth="1"/>
    <col min="4105" max="4105" width="15.453125" style="237" customWidth="1"/>
    <col min="4106" max="4106" width="9.1796875" style="237"/>
    <col min="4107" max="4107" width="9.7265625" style="237" customWidth="1"/>
    <col min="4108" max="4108" width="12.54296875" style="237" customWidth="1"/>
    <col min="4109" max="4109" width="15.453125" style="237" customWidth="1"/>
    <col min="4110" max="4111" width="12" style="237" customWidth="1"/>
    <col min="4112" max="4112" width="24.453125" style="237" customWidth="1"/>
    <col min="4113" max="4352" width="9.1796875" style="237"/>
    <col min="4353" max="4353" width="5.1796875" style="237" customWidth="1"/>
    <col min="4354" max="4354" width="22.81640625" style="237" customWidth="1"/>
    <col min="4355" max="4355" width="18.81640625" style="237" customWidth="1"/>
    <col min="4356" max="4356" width="18.453125" style="237" customWidth="1"/>
    <col min="4357" max="4357" width="18.54296875" style="237" customWidth="1"/>
    <col min="4358" max="4358" width="14.26953125" style="237" customWidth="1"/>
    <col min="4359" max="4360" width="8.81640625" style="237" customWidth="1"/>
    <col min="4361" max="4361" width="15.453125" style="237" customWidth="1"/>
    <col min="4362" max="4362" width="9.1796875" style="237"/>
    <col min="4363" max="4363" width="9.7265625" style="237" customWidth="1"/>
    <col min="4364" max="4364" width="12.54296875" style="237" customWidth="1"/>
    <col min="4365" max="4365" width="15.453125" style="237" customWidth="1"/>
    <col min="4366" max="4367" width="12" style="237" customWidth="1"/>
    <col min="4368" max="4368" width="24.453125" style="237" customWidth="1"/>
    <col min="4369" max="4608" width="9.1796875" style="237"/>
    <col min="4609" max="4609" width="5.1796875" style="237" customWidth="1"/>
    <col min="4610" max="4610" width="22.81640625" style="237" customWidth="1"/>
    <col min="4611" max="4611" width="18.81640625" style="237" customWidth="1"/>
    <col min="4612" max="4612" width="18.453125" style="237" customWidth="1"/>
    <col min="4613" max="4613" width="18.54296875" style="237" customWidth="1"/>
    <col min="4614" max="4614" width="14.26953125" style="237" customWidth="1"/>
    <col min="4615" max="4616" width="8.81640625" style="237" customWidth="1"/>
    <col min="4617" max="4617" width="15.453125" style="237" customWidth="1"/>
    <col min="4618" max="4618" width="9.1796875" style="237"/>
    <col min="4619" max="4619" width="9.7265625" style="237" customWidth="1"/>
    <col min="4620" max="4620" width="12.54296875" style="237" customWidth="1"/>
    <col min="4621" max="4621" width="15.453125" style="237" customWidth="1"/>
    <col min="4622" max="4623" width="12" style="237" customWidth="1"/>
    <col min="4624" max="4624" width="24.453125" style="237" customWidth="1"/>
    <col min="4625" max="4864" width="9.1796875" style="237"/>
    <col min="4865" max="4865" width="5.1796875" style="237" customWidth="1"/>
    <col min="4866" max="4866" width="22.81640625" style="237" customWidth="1"/>
    <col min="4867" max="4867" width="18.81640625" style="237" customWidth="1"/>
    <col min="4868" max="4868" width="18.453125" style="237" customWidth="1"/>
    <col min="4869" max="4869" width="18.54296875" style="237" customWidth="1"/>
    <col min="4870" max="4870" width="14.26953125" style="237" customWidth="1"/>
    <col min="4871" max="4872" width="8.81640625" style="237" customWidth="1"/>
    <col min="4873" max="4873" width="15.453125" style="237" customWidth="1"/>
    <col min="4874" max="4874" width="9.1796875" style="237"/>
    <col min="4875" max="4875" width="9.7265625" style="237" customWidth="1"/>
    <col min="4876" max="4876" width="12.54296875" style="237" customWidth="1"/>
    <col min="4877" max="4877" width="15.453125" style="237" customWidth="1"/>
    <col min="4878" max="4879" width="12" style="237" customWidth="1"/>
    <col min="4880" max="4880" width="24.453125" style="237" customWidth="1"/>
    <col min="4881" max="5120" width="9.1796875" style="237"/>
    <col min="5121" max="5121" width="5.1796875" style="237" customWidth="1"/>
    <col min="5122" max="5122" width="22.81640625" style="237" customWidth="1"/>
    <col min="5123" max="5123" width="18.81640625" style="237" customWidth="1"/>
    <col min="5124" max="5124" width="18.453125" style="237" customWidth="1"/>
    <col min="5125" max="5125" width="18.54296875" style="237" customWidth="1"/>
    <col min="5126" max="5126" width="14.26953125" style="237" customWidth="1"/>
    <col min="5127" max="5128" width="8.81640625" style="237" customWidth="1"/>
    <col min="5129" max="5129" width="15.453125" style="237" customWidth="1"/>
    <col min="5130" max="5130" width="9.1796875" style="237"/>
    <col min="5131" max="5131" width="9.7265625" style="237" customWidth="1"/>
    <col min="5132" max="5132" width="12.54296875" style="237" customWidth="1"/>
    <col min="5133" max="5133" width="15.453125" style="237" customWidth="1"/>
    <col min="5134" max="5135" width="12" style="237" customWidth="1"/>
    <col min="5136" max="5136" width="24.453125" style="237" customWidth="1"/>
    <col min="5137" max="5376" width="9.1796875" style="237"/>
    <col min="5377" max="5377" width="5.1796875" style="237" customWidth="1"/>
    <col min="5378" max="5378" width="22.81640625" style="237" customWidth="1"/>
    <col min="5379" max="5379" width="18.81640625" style="237" customWidth="1"/>
    <col min="5380" max="5380" width="18.453125" style="237" customWidth="1"/>
    <col min="5381" max="5381" width="18.54296875" style="237" customWidth="1"/>
    <col min="5382" max="5382" width="14.26953125" style="237" customWidth="1"/>
    <col min="5383" max="5384" width="8.81640625" style="237" customWidth="1"/>
    <col min="5385" max="5385" width="15.453125" style="237" customWidth="1"/>
    <col min="5386" max="5386" width="9.1796875" style="237"/>
    <col min="5387" max="5387" width="9.7265625" style="237" customWidth="1"/>
    <col min="5388" max="5388" width="12.54296875" style="237" customWidth="1"/>
    <col min="5389" max="5389" width="15.453125" style="237" customWidth="1"/>
    <col min="5390" max="5391" width="12" style="237" customWidth="1"/>
    <col min="5392" max="5392" width="24.453125" style="237" customWidth="1"/>
    <col min="5393" max="5632" width="9.1796875" style="237"/>
    <col min="5633" max="5633" width="5.1796875" style="237" customWidth="1"/>
    <col min="5634" max="5634" width="22.81640625" style="237" customWidth="1"/>
    <col min="5635" max="5635" width="18.81640625" style="237" customWidth="1"/>
    <col min="5636" max="5636" width="18.453125" style="237" customWidth="1"/>
    <col min="5637" max="5637" width="18.54296875" style="237" customWidth="1"/>
    <col min="5638" max="5638" width="14.26953125" style="237" customWidth="1"/>
    <col min="5639" max="5640" width="8.81640625" style="237" customWidth="1"/>
    <col min="5641" max="5641" width="15.453125" style="237" customWidth="1"/>
    <col min="5642" max="5642" width="9.1796875" style="237"/>
    <col min="5643" max="5643" width="9.7265625" style="237" customWidth="1"/>
    <col min="5644" max="5644" width="12.54296875" style="237" customWidth="1"/>
    <col min="5645" max="5645" width="15.453125" style="237" customWidth="1"/>
    <col min="5646" max="5647" width="12" style="237" customWidth="1"/>
    <col min="5648" max="5648" width="24.453125" style="237" customWidth="1"/>
    <col min="5649" max="5888" width="9.1796875" style="237"/>
    <col min="5889" max="5889" width="5.1796875" style="237" customWidth="1"/>
    <col min="5890" max="5890" width="22.81640625" style="237" customWidth="1"/>
    <col min="5891" max="5891" width="18.81640625" style="237" customWidth="1"/>
    <col min="5892" max="5892" width="18.453125" style="237" customWidth="1"/>
    <col min="5893" max="5893" width="18.54296875" style="237" customWidth="1"/>
    <col min="5894" max="5894" width="14.26953125" style="237" customWidth="1"/>
    <col min="5895" max="5896" width="8.81640625" style="237" customWidth="1"/>
    <col min="5897" max="5897" width="15.453125" style="237" customWidth="1"/>
    <col min="5898" max="5898" width="9.1796875" style="237"/>
    <col min="5899" max="5899" width="9.7265625" style="237" customWidth="1"/>
    <col min="5900" max="5900" width="12.54296875" style="237" customWidth="1"/>
    <col min="5901" max="5901" width="15.453125" style="237" customWidth="1"/>
    <col min="5902" max="5903" width="12" style="237" customWidth="1"/>
    <col min="5904" max="5904" width="24.453125" style="237" customWidth="1"/>
    <col min="5905" max="6144" width="9.1796875" style="237"/>
    <col min="6145" max="6145" width="5.1796875" style="237" customWidth="1"/>
    <col min="6146" max="6146" width="22.81640625" style="237" customWidth="1"/>
    <col min="6147" max="6147" width="18.81640625" style="237" customWidth="1"/>
    <col min="6148" max="6148" width="18.453125" style="237" customWidth="1"/>
    <col min="6149" max="6149" width="18.54296875" style="237" customWidth="1"/>
    <col min="6150" max="6150" width="14.26953125" style="237" customWidth="1"/>
    <col min="6151" max="6152" width="8.81640625" style="237" customWidth="1"/>
    <col min="6153" max="6153" width="15.453125" style="237" customWidth="1"/>
    <col min="6154" max="6154" width="9.1796875" style="237"/>
    <col min="6155" max="6155" width="9.7265625" style="237" customWidth="1"/>
    <col min="6156" max="6156" width="12.54296875" style="237" customWidth="1"/>
    <col min="6157" max="6157" width="15.453125" style="237" customWidth="1"/>
    <col min="6158" max="6159" width="12" style="237" customWidth="1"/>
    <col min="6160" max="6160" width="24.453125" style="237" customWidth="1"/>
    <col min="6161" max="6400" width="9.1796875" style="237"/>
    <col min="6401" max="6401" width="5.1796875" style="237" customWidth="1"/>
    <col min="6402" max="6402" width="22.81640625" style="237" customWidth="1"/>
    <col min="6403" max="6403" width="18.81640625" style="237" customWidth="1"/>
    <col min="6404" max="6404" width="18.453125" style="237" customWidth="1"/>
    <col min="6405" max="6405" width="18.54296875" style="237" customWidth="1"/>
    <col min="6406" max="6406" width="14.26953125" style="237" customWidth="1"/>
    <col min="6407" max="6408" width="8.81640625" style="237" customWidth="1"/>
    <col min="6409" max="6409" width="15.453125" style="237" customWidth="1"/>
    <col min="6410" max="6410" width="9.1796875" style="237"/>
    <col min="6411" max="6411" width="9.7265625" style="237" customWidth="1"/>
    <col min="6412" max="6412" width="12.54296875" style="237" customWidth="1"/>
    <col min="6413" max="6413" width="15.453125" style="237" customWidth="1"/>
    <col min="6414" max="6415" width="12" style="237" customWidth="1"/>
    <col min="6416" max="6416" width="24.453125" style="237" customWidth="1"/>
    <col min="6417" max="6656" width="9.1796875" style="237"/>
    <col min="6657" max="6657" width="5.1796875" style="237" customWidth="1"/>
    <col min="6658" max="6658" width="22.81640625" style="237" customWidth="1"/>
    <col min="6659" max="6659" width="18.81640625" style="237" customWidth="1"/>
    <col min="6660" max="6660" width="18.453125" style="237" customWidth="1"/>
    <col min="6661" max="6661" width="18.54296875" style="237" customWidth="1"/>
    <col min="6662" max="6662" width="14.26953125" style="237" customWidth="1"/>
    <col min="6663" max="6664" width="8.81640625" style="237" customWidth="1"/>
    <col min="6665" max="6665" width="15.453125" style="237" customWidth="1"/>
    <col min="6666" max="6666" width="9.1796875" style="237"/>
    <col min="6667" max="6667" width="9.7265625" style="237" customWidth="1"/>
    <col min="6668" max="6668" width="12.54296875" style="237" customWidth="1"/>
    <col min="6669" max="6669" width="15.453125" style="237" customWidth="1"/>
    <col min="6670" max="6671" width="12" style="237" customWidth="1"/>
    <col min="6672" max="6672" width="24.453125" style="237" customWidth="1"/>
    <col min="6673" max="6912" width="9.1796875" style="237"/>
    <col min="6913" max="6913" width="5.1796875" style="237" customWidth="1"/>
    <col min="6914" max="6914" width="22.81640625" style="237" customWidth="1"/>
    <col min="6915" max="6915" width="18.81640625" style="237" customWidth="1"/>
    <col min="6916" max="6916" width="18.453125" style="237" customWidth="1"/>
    <col min="6917" max="6917" width="18.54296875" style="237" customWidth="1"/>
    <col min="6918" max="6918" width="14.26953125" style="237" customWidth="1"/>
    <col min="6919" max="6920" width="8.81640625" style="237" customWidth="1"/>
    <col min="6921" max="6921" width="15.453125" style="237" customWidth="1"/>
    <col min="6922" max="6922" width="9.1796875" style="237"/>
    <col min="6923" max="6923" width="9.7265625" style="237" customWidth="1"/>
    <col min="6924" max="6924" width="12.54296875" style="237" customWidth="1"/>
    <col min="6925" max="6925" width="15.453125" style="237" customWidth="1"/>
    <col min="6926" max="6927" width="12" style="237" customWidth="1"/>
    <col min="6928" max="6928" width="24.453125" style="237" customWidth="1"/>
    <col min="6929" max="7168" width="9.1796875" style="237"/>
    <col min="7169" max="7169" width="5.1796875" style="237" customWidth="1"/>
    <col min="7170" max="7170" width="22.81640625" style="237" customWidth="1"/>
    <col min="7171" max="7171" width="18.81640625" style="237" customWidth="1"/>
    <col min="7172" max="7172" width="18.453125" style="237" customWidth="1"/>
    <col min="7173" max="7173" width="18.54296875" style="237" customWidth="1"/>
    <col min="7174" max="7174" width="14.26953125" style="237" customWidth="1"/>
    <col min="7175" max="7176" width="8.81640625" style="237" customWidth="1"/>
    <col min="7177" max="7177" width="15.453125" style="237" customWidth="1"/>
    <col min="7178" max="7178" width="9.1796875" style="237"/>
    <col min="7179" max="7179" width="9.7265625" style="237" customWidth="1"/>
    <col min="7180" max="7180" width="12.54296875" style="237" customWidth="1"/>
    <col min="7181" max="7181" width="15.453125" style="237" customWidth="1"/>
    <col min="7182" max="7183" width="12" style="237" customWidth="1"/>
    <col min="7184" max="7184" width="24.453125" style="237" customWidth="1"/>
    <col min="7185" max="7424" width="9.1796875" style="237"/>
    <col min="7425" max="7425" width="5.1796875" style="237" customWidth="1"/>
    <col min="7426" max="7426" width="22.81640625" style="237" customWidth="1"/>
    <col min="7427" max="7427" width="18.81640625" style="237" customWidth="1"/>
    <col min="7428" max="7428" width="18.453125" style="237" customWidth="1"/>
    <col min="7429" max="7429" width="18.54296875" style="237" customWidth="1"/>
    <col min="7430" max="7430" width="14.26953125" style="237" customWidth="1"/>
    <col min="7431" max="7432" width="8.81640625" style="237" customWidth="1"/>
    <col min="7433" max="7433" width="15.453125" style="237" customWidth="1"/>
    <col min="7434" max="7434" width="9.1796875" style="237"/>
    <col min="7435" max="7435" width="9.7265625" style="237" customWidth="1"/>
    <col min="7436" max="7436" width="12.54296875" style="237" customWidth="1"/>
    <col min="7437" max="7437" width="15.453125" style="237" customWidth="1"/>
    <col min="7438" max="7439" width="12" style="237" customWidth="1"/>
    <col min="7440" max="7440" width="24.453125" style="237" customWidth="1"/>
    <col min="7441" max="7680" width="9.1796875" style="237"/>
    <col min="7681" max="7681" width="5.1796875" style="237" customWidth="1"/>
    <col min="7682" max="7682" width="22.81640625" style="237" customWidth="1"/>
    <col min="7683" max="7683" width="18.81640625" style="237" customWidth="1"/>
    <col min="7684" max="7684" width="18.453125" style="237" customWidth="1"/>
    <col min="7685" max="7685" width="18.54296875" style="237" customWidth="1"/>
    <col min="7686" max="7686" width="14.26953125" style="237" customWidth="1"/>
    <col min="7687" max="7688" width="8.81640625" style="237" customWidth="1"/>
    <col min="7689" max="7689" width="15.453125" style="237" customWidth="1"/>
    <col min="7690" max="7690" width="9.1796875" style="237"/>
    <col min="7691" max="7691" width="9.7265625" style="237" customWidth="1"/>
    <col min="7692" max="7692" width="12.54296875" style="237" customWidth="1"/>
    <col min="7693" max="7693" width="15.453125" style="237" customWidth="1"/>
    <col min="7694" max="7695" width="12" style="237" customWidth="1"/>
    <col min="7696" max="7696" width="24.453125" style="237" customWidth="1"/>
    <col min="7697" max="7936" width="9.1796875" style="237"/>
    <col min="7937" max="7937" width="5.1796875" style="237" customWidth="1"/>
    <col min="7938" max="7938" width="22.81640625" style="237" customWidth="1"/>
    <col min="7939" max="7939" width="18.81640625" style="237" customWidth="1"/>
    <col min="7940" max="7940" width="18.453125" style="237" customWidth="1"/>
    <col min="7941" max="7941" width="18.54296875" style="237" customWidth="1"/>
    <col min="7942" max="7942" width="14.26953125" style="237" customWidth="1"/>
    <col min="7943" max="7944" width="8.81640625" style="237" customWidth="1"/>
    <col min="7945" max="7945" width="15.453125" style="237" customWidth="1"/>
    <col min="7946" max="7946" width="9.1796875" style="237"/>
    <col min="7947" max="7947" width="9.7265625" style="237" customWidth="1"/>
    <col min="7948" max="7948" width="12.54296875" style="237" customWidth="1"/>
    <col min="7949" max="7949" width="15.453125" style="237" customWidth="1"/>
    <col min="7950" max="7951" width="12" style="237" customWidth="1"/>
    <col min="7952" max="7952" width="24.453125" style="237" customWidth="1"/>
    <col min="7953" max="8192" width="9.1796875" style="237"/>
    <col min="8193" max="8193" width="5.1796875" style="237" customWidth="1"/>
    <col min="8194" max="8194" width="22.81640625" style="237" customWidth="1"/>
    <col min="8195" max="8195" width="18.81640625" style="237" customWidth="1"/>
    <col min="8196" max="8196" width="18.453125" style="237" customWidth="1"/>
    <col min="8197" max="8197" width="18.54296875" style="237" customWidth="1"/>
    <col min="8198" max="8198" width="14.26953125" style="237" customWidth="1"/>
    <col min="8199" max="8200" width="8.81640625" style="237" customWidth="1"/>
    <col min="8201" max="8201" width="15.453125" style="237" customWidth="1"/>
    <col min="8202" max="8202" width="9.1796875" style="237"/>
    <col min="8203" max="8203" width="9.7265625" style="237" customWidth="1"/>
    <col min="8204" max="8204" width="12.54296875" style="237" customWidth="1"/>
    <col min="8205" max="8205" width="15.453125" style="237" customWidth="1"/>
    <col min="8206" max="8207" width="12" style="237" customWidth="1"/>
    <col min="8208" max="8208" width="24.453125" style="237" customWidth="1"/>
    <col min="8209" max="8448" width="9.1796875" style="237"/>
    <col min="8449" max="8449" width="5.1796875" style="237" customWidth="1"/>
    <col min="8450" max="8450" width="22.81640625" style="237" customWidth="1"/>
    <col min="8451" max="8451" width="18.81640625" style="237" customWidth="1"/>
    <col min="8452" max="8452" width="18.453125" style="237" customWidth="1"/>
    <col min="8453" max="8453" width="18.54296875" style="237" customWidth="1"/>
    <col min="8454" max="8454" width="14.26953125" style="237" customWidth="1"/>
    <col min="8455" max="8456" width="8.81640625" style="237" customWidth="1"/>
    <col min="8457" max="8457" width="15.453125" style="237" customWidth="1"/>
    <col min="8458" max="8458" width="9.1796875" style="237"/>
    <col min="8459" max="8459" width="9.7265625" style="237" customWidth="1"/>
    <col min="8460" max="8460" width="12.54296875" style="237" customWidth="1"/>
    <col min="8461" max="8461" width="15.453125" style="237" customWidth="1"/>
    <col min="8462" max="8463" width="12" style="237" customWidth="1"/>
    <col min="8464" max="8464" width="24.453125" style="237" customWidth="1"/>
    <col min="8465" max="8704" width="9.1796875" style="237"/>
    <col min="8705" max="8705" width="5.1796875" style="237" customWidth="1"/>
    <col min="8706" max="8706" width="22.81640625" style="237" customWidth="1"/>
    <col min="8707" max="8707" width="18.81640625" style="237" customWidth="1"/>
    <col min="8708" max="8708" width="18.453125" style="237" customWidth="1"/>
    <col min="8709" max="8709" width="18.54296875" style="237" customWidth="1"/>
    <col min="8710" max="8710" width="14.26953125" style="237" customWidth="1"/>
    <col min="8711" max="8712" width="8.81640625" style="237" customWidth="1"/>
    <col min="8713" max="8713" width="15.453125" style="237" customWidth="1"/>
    <col min="8714" max="8714" width="9.1796875" style="237"/>
    <col min="8715" max="8715" width="9.7265625" style="237" customWidth="1"/>
    <col min="8716" max="8716" width="12.54296875" style="237" customWidth="1"/>
    <col min="8717" max="8717" width="15.453125" style="237" customWidth="1"/>
    <col min="8718" max="8719" width="12" style="237" customWidth="1"/>
    <col min="8720" max="8720" width="24.453125" style="237" customWidth="1"/>
    <col min="8721" max="8960" width="9.1796875" style="237"/>
    <col min="8961" max="8961" width="5.1796875" style="237" customWidth="1"/>
    <col min="8962" max="8962" width="22.81640625" style="237" customWidth="1"/>
    <col min="8963" max="8963" width="18.81640625" style="237" customWidth="1"/>
    <col min="8964" max="8964" width="18.453125" style="237" customWidth="1"/>
    <col min="8965" max="8965" width="18.54296875" style="237" customWidth="1"/>
    <col min="8966" max="8966" width="14.26953125" style="237" customWidth="1"/>
    <col min="8967" max="8968" width="8.81640625" style="237" customWidth="1"/>
    <col min="8969" max="8969" width="15.453125" style="237" customWidth="1"/>
    <col min="8970" max="8970" width="9.1796875" style="237"/>
    <col min="8971" max="8971" width="9.7265625" style="237" customWidth="1"/>
    <col min="8972" max="8972" width="12.54296875" style="237" customWidth="1"/>
    <col min="8973" max="8973" width="15.453125" style="237" customWidth="1"/>
    <col min="8974" max="8975" width="12" style="237" customWidth="1"/>
    <col min="8976" max="8976" width="24.453125" style="237" customWidth="1"/>
    <col min="8977" max="9216" width="9.1796875" style="237"/>
    <col min="9217" max="9217" width="5.1796875" style="237" customWidth="1"/>
    <col min="9218" max="9218" width="22.81640625" style="237" customWidth="1"/>
    <col min="9219" max="9219" width="18.81640625" style="237" customWidth="1"/>
    <col min="9220" max="9220" width="18.453125" style="237" customWidth="1"/>
    <col min="9221" max="9221" width="18.54296875" style="237" customWidth="1"/>
    <col min="9222" max="9222" width="14.26953125" style="237" customWidth="1"/>
    <col min="9223" max="9224" width="8.81640625" style="237" customWidth="1"/>
    <col min="9225" max="9225" width="15.453125" style="237" customWidth="1"/>
    <col min="9226" max="9226" width="9.1796875" style="237"/>
    <col min="9227" max="9227" width="9.7265625" style="237" customWidth="1"/>
    <col min="9228" max="9228" width="12.54296875" style="237" customWidth="1"/>
    <col min="9229" max="9229" width="15.453125" style="237" customWidth="1"/>
    <col min="9230" max="9231" width="12" style="237" customWidth="1"/>
    <col min="9232" max="9232" width="24.453125" style="237" customWidth="1"/>
    <col min="9233" max="9472" width="9.1796875" style="237"/>
    <col min="9473" max="9473" width="5.1796875" style="237" customWidth="1"/>
    <col min="9474" max="9474" width="22.81640625" style="237" customWidth="1"/>
    <col min="9475" max="9475" width="18.81640625" style="237" customWidth="1"/>
    <col min="9476" max="9476" width="18.453125" style="237" customWidth="1"/>
    <col min="9477" max="9477" width="18.54296875" style="237" customWidth="1"/>
    <col min="9478" max="9478" width="14.26953125" style="237" customWidth="1"/>
    <col min="9479" max="9480" width="8.81640625" style="237" customWidth="1"/>
    <col min="9481" max="9481" width="15.453125" style="237" customWidth="1"/>
    <col min="9482" max="9482" width="9.1796875" style="237"/>
    <col min="9483" max="9483" width="9.7265625" style="237" customWidth="1"/>
    <col min="9484" max="9484" width="12.54296875" style="237" customWidth="1"/>
    <col min="9485" max="9485" width="15.453125" style="237" customWidth="1"/>
    <col min="9486" max="9487" width="12" style="237" customWidth="1"/>
    <col min="9488" max="9488" width="24.453125" style="237" customWidth="1"/>
    <col min="9489" max="9728" width="9.1796875" style="237"/>
    <col min="9729" max="9729" width="5.1796875" style="237" customWidth="1"/>
    <col min="9730" max="9730" width="22.81640625" style="237" customWidth="1"/>
    <col min="9731" max="9731" width="18.81640625" style="237" customWidth="1"/>
    <col min="9732" max="9732" width="18.453125" style="237" customWidth="1"/>
    <col min="9733" max="9733" width="18.54296875" style="237" customWidth="1"/>
    <col min="9734" max="9734" width="14.26953125" style="237" customWidth="1"/>
    <col min="9735" max="9736" width="8.81640625" style="237" customWidth="1"/>
    <col min="9737" max="9737" width="15.453125" style="237" customWidth="1"/>
    <col min="9738" max="9738" width="9.1796875" style="237"/>
    <col min="9739" max="9739" width="9.7265625" style="237" customWidth="1"/>
    <col min="9740" max="9740" width="12.54296875" style="237" customWidth="1"/>
    <col min="9741" max="9741" width="15.453125" style="237" customWidth="1"/>
    <col min="9742" max="9743" width="12" style="237" customWidth="1"/>
    <col min="9744" max="9744" width="24.453125" style="237" customWidth="1"/>
    <col min="9745" max="9984" width="9.1796875" style="237"/>
    <col min="9985" max="9985" width="5.1796875" style="237" customWidth="1"/>
    <col min="9986" max="9986" width="22.81640625" style="237" customWidth="1"/>
    <col min="9987" max="9987" width="18.81640625" style="237" customWidth="1"/>
    <col min="9988" max="9988" width="18.453125" style="237" customWidth="1"/>
    <col min="9989" max="9989" width="18.54296875" style="237" customWidth="1"/>
    <col min="9990" max="9990" width="14.26953125" style="237" customWidth="1"/>
    <col min="9991" max="9992" width="8.81640625" style="237" customWidth="1"/>
    <col min="9993" max="9993" width="15.453125" style="237" customWidth="1"/>
    <col min="9994" max="9994" width="9.1796875" style="237"/>
    <col min="9995" max="9995" width="9.7265625" style="237" customWidth="1"/>
    <col min="9996" max="9996" width="12.54296875" style="237" customWidth="1"/>
    <col min="9997" max="9997" width="15.453125" style="237" customWidth="1"/>
    <col min="9998" max="9999" width="12" style="237" customWidth="1"/>
    <col min="10000" max="10000" width="24.453125" style="237" customWidth="1"/>
    <col min="10001" max="10240" width="9.1796875" style="237"/>
    <col min="10241" max="10241" width="5.1796875" style="237" customWidth="1"/>
    <col min="10242" max="10242" width="22.81640625" style="237" customWidth="1"/>
    <col min="10243" max="10243" width="18.81640625" style="237" customWidth="1"/>
    <col min="10244" max="10244" width="18.453125" style="237" customWidth="1"/>
    <col min="10245" max="10245" width="18.54296875" style="237" customWidth="1"/>
    <col min="10246" max="10246" width="14.26953125" style="237" customWidth="1"/>
    <col min="10247" max="10248" width="8.81640625" style="237" customWidth="1"/>
    <col min="10249" max="10249" width="15.453125" style="237" customWidth="1"/>
    <col min="10250" max="10250" width="9.1796875" style="237"/>
    <col min="10251" max="10251" width="9.7265625" style="237" customWidth="1"/>
    <col min="10252" max="10252" width="12.54296875" style="237" customWidth="1"/>
    <col min="10253" max="10253" width="15.453125" style="237" customWidth="1"/>
    <col min="10254" max="10255" width="12" style="237" customWidth="1"/>
    <col min="10256" max="10256" width="24.453125" style="237" customWidth="1"/>
    <col min="10257" max="10496" width="9.1796875" style="237"/>
    <col min="10497" max="10497" width="5.1796875" style="237" customWidth="1"/>
    <col min="10498" max="10498" width="22.81640625" style="237" customWidth="1"/>
    <col min="10499" max="10499" width="18.81640625" style="237" customWidth="1"/>
    <col min="10500" max="10500" width="18.453125" style="237" customWidth="1"/>
    <col min="10501" max="10501" width="18.54296875" style="237" customWidth="1"/>
    <col min="10502" max="10502" width="14.26953125" style="237" customWidth="1"/>
    <col min="10503" max="10504" width="8.81640625" style="237" customWidth="1"/>
    <col min="10505" max="10505" width="15.453125" style="237" customWidth="1"/>
    <col min="10506" max="10506" width="9.1796875" style="237"/>
    <col min="10507" max="10507" width="9.7265625" style="237" customWidth="1"/>
    <col min="10508" max="10508" width="12.54296875" style="237" customWidth="1"/>
    <col min="10509" max="10509" width="15.453125" style="237" customWidth="1"/>
    <col min="10510" max="10511" width="12" style="237" customWidth="1"/>
    <col min="10512" max="10512" width="24.453125" style="237" customWidth="1"/>
    <col min="10513" max="10752" width="9.1796875" style="237"/>
    <col min="10753" max="10753" width="5.1796875" style="237" customWidth="1"/>
    <col min="10754" max="10754" width="22.81640625" style="237" customWidth="1"/>
    <col min="10755" max="10755" width="18.81640625" style="237" customWidth="1"/>
    <col min="10756" max="10756" width="18.453125" style="237" customWidth="1"/>
    <col min="10757" max="10757" width="18.54296875" style="237" customWidth="1"/>
    <col min="10758" max="10758" width="14.26953125" style="237" customWidth="1"/>
    <col min="10759" max="10760" width="8.81640625" style="237" customWidth="1"/>
    <col min="10761" max="10761" width="15.453125" style="237" customWidth="1"/>
    <col min="10762" max="10762" width="9.1796875" style="237"/>
    <col min="10763" max="10763" width="9.7265625" style="237" customWidth="1"/>
    <col min="10764" max="10764" width="12.54296875" style="237" customWidth="1"/>
    <col min="10765" max="10765" width="15.453125" style="237" customWidth="1"/>
    <col min="10766" max="10767" width="12" style="237" customWidth="1"/>
    <col min="10768" max="10768" width="24.453125" style="237" customWidth="1"/>
    <col min="10769" max="11008" width="9.1796875" style="237"/>
    <col min="11009" max="11009" width="5.1796875" style="237" customWidth="1"/>
    <col min="11010" max="11010" width="22.81640625" style="237" customWidth="1"/>
    <col min="11011" max="11011" width="18.81640625" style="237" customWidth="1"/>
    <col min="11012" max="11012" width="18.453125" style="237" customWidth="1"/>
    <col min="11013" max="11013" width="18.54296875" style="237" customWidth="1"/>
    <col min="11014" max="11014" width="14.26953125" style="237" customWidth="1"/>
    <col min="11015" max="11016" width="8.81640625" style="237" customWidth="1"/>
    <col min="11017" max="11017" width="15.453125" style="237" customWidth="1"/>
    <col min="11018" max="11018" width="9.1796875" style="237"/>
    <col min="11019" max="11019" width="9.7265625" style="237" customWidth="1"/>
    <col min="11020" max="11020" width="12.54296875" style="237" customWidth="1"/>
    <col min="11021" max="11021" width="15.453125" style="237" customWidth="1"/>
    <col min="11022" max="11023" width="12" style="237" customWidth="1"/>
    <col min="11024" max="11024" width="24.453125" style="237" customWidth="1"/>
    <col min="11025" max="11264" width="9.1796875" style="237"/>
    <col min="11265" max="11265" width="5.1796875" style="237" customWidth="1"/>
    <col min="11266" max="11266" width="22.81640625" style="237" customWidth="1"/>
    <col min="11267" max="11267" width="18.81640625" style="237" customWidth="1"/>
    <col min="11268" max="11268" width="18.453125" style="237" customWidth="1"/>
    <col min="11269" max="11269" width="18.54296875" style="237" customWidth="1"/>
    <col min="11270" max="11270" width="14.26953125" style="237" customWidth="1"/>
    <col min="11271" max="11272" width="8.81640625" style="237" customWidth="1"/>
    <col min="11273" max="11273" width="15.453125" style="237" customWidth="1"/>
    <col min="11274" max="11274" width="9.1796875" style="237"/>
    <col min="11275" max="11275" width="9.7265625" style="237" customWidth="1"/>
    <col min="11276" max="11276" width="12.54296875" style="237" customWidth="1"/>
    <col min="11277" max="11277" width="15.453125" style="237" customWidth="1"/>
    <col min="11278" max="11279" width="12" style="237" customWidth="1"/>
    <col min="11280" max="11280" width="24.453125" style="237" customWidth="1"/>
    <col min="11281" max="11520" width="9.1796875" style="237"/>
    <col min="11521" max="11521" width="5.1796875" style="237" customWidth="1"/>
    <col min="11522" max="11522" width="22.81640625" style="237" customWidth="1"/>
    <col min="11523" max="11523" width="18.81640625" style="237" customWidth="1"/>
    <col min="11524" max="11524" width="18.453125" style="237" customWidth="1"/>
    <col min="11525" max="11525" width="18.54296875" style="237" customWidth="1"/>
    <col min="11526" max="11526" width="14.26953125" style="237" customWidth="1"/>
    <col min="11527" max="11528" width="8.81640625" style="237" customWidth="1"/>
    <col min="11529" max="11529" width="15.453125" style="237" customWidth="1"/>
    <col min="11530" max="11530" width="9.1796875" style="237"/>
    <col min="11531" max="11531" width="9.7265625" style="237" customWidth="1"/>
    <col min="11532" max="11532" width="12.54296875" style="237" customWidth="1"/>
    <col min="11533" max="11533" width="15.453125" style="237" customWidth="1"/>
    <col min="11534" max="11535" width="12" style="237" customWidth="1"/>
    <col min="11536" max="11536" width="24.453125" style="237" customWidth="1"/>
    <col min="11537" max="11776" width="9.1796875" style="237"/>
    <col min="11777" max="11777" width="5.1796875" style="237" customWidth="1"/>
    <col min="11778" max="11778" width="22.81640625" style="237" customWidth="1"/>
    <col min="11779" max="11779" width="18.81640625" style="237" customWidth="1"/>
    <col min="11780" max="11780" width="18.453125" style="237" customWidth="1"/>
    <col min="11781" max="11781" width="18.54296875" style="237" customWidth="1"/>
    <col min="11782" max="11782" width="14.26953125" style="237" customWidth="1"/>
    <col min="11783" max="11784" width="8.81640625" style="237" customWidth="1"/>
    <col min="11785" max="11785" width="15.453125" style="237" customWidth="1"/>
    <col min="11786" max="11786" width="9.1796875" style="237"/>
    <col min="11787" max="11787" width="9.7265625" style="237" customWidth="1"/>
    <col min="11788" max="11788" width="12.54296875" style="237" customWidth="1"/>
    <col min="11789" max="11789" width="15.453125" style="237" customWidth="1"/>
    <col min="11790" max="11791" width="12" style="237" customWidth="1"/>
    <col min="11792" max="11792" width="24.453125" style="237" customWidth="1"/>
    <col min="11793" max="12032" width="9.1796875" style="237"/>
    <col min="12033" max="12033" width="5.1796875" style="237" customWidth="1"/>
    <col min="12034" max="12034" width="22.81640625" style="237" customWidth="1"/>
    <col min="12035" max="12035" width="18.81640625" style="237" customWidth="1"/>
    <col min="12036" max="12036" width="18.453125" style="237" customWidth="1"/>
    <col min="12037" max="12037" width="18.54296875" style="237" customWidth="1"/>
    <col min="12038" max="12038" width="14.26953125" style="237" customWidth="1"/>
    <col min="12039" max="12040" width="8.81640625" style="237" customWidth="1"/>
    <col min="12041" max="12041" width="15.453125" style="237" customWidth="1"/>
    <col min="12042" max="12042" width="9.1796875" style="237"/>
    <col min="12043" max="12043" width="9.7265625" style="237" customWidth="1"/>
    <col min="12044" max="12044" width="12.54296875" style="237" customWidth="1"/>
    <col min="12045" max="12045" width="15.453125" style="237" customWidth="1"/>
    <col min="12046" max="12047" width="12" style="237" customWidth="1"/>
    <col min="12048" max="12048" width="24.453125" style="237" customWidth="1"/>
    <col min="12049" max="12288" width="9.1796875" style="237"/>
    <col min="12289" max="12289" width="5.1796875" style="237" customWidth="1"/>
    <col min="12290" max="12290" width="22.81640625" style="237" customWidth="1"/>
    <col min="12291" max="12291" width="18.81640625" style="237" customWidth="1"/>
    <col min="12292" max="12292" width="18.453125" style="237" customWidth="1"/>
    <col min="12293" max="12293" width="18.54296875" style="237" customWidth="1"/>
    <col min="12294" max="12294" width="14.26953125" style="237" customWidth="1"/>
    <col min="12295" max="12296" width="8.81640625" style="237" customWidth="1"/>
    <col min="12297" max="12297" width="15.453125" style="237" customWidth="1"/>
    <col min="12298" max="12298" width="9.1796875" style="237"/>
    <col min="12299" max="12299" width="9.7265625" style="237" customWidth="1"/>
    <col min="12300" max="12300" width="12.54296875" style="237" customWidth="1"/>
    <col min="12301" max="12301" width="15.453125" style="237" customWidth="1"/>
    <col min="12302" max="12303" width="12" style="237" customWidth="1"/>
    <col min="12304" max="12304" width="24.453125" style="237" customWidth="1"/>
    <col min="12305" max="12544" width="9.1796875" style="237"/>
    <col min="12545" max="12545" width="5.1796875" style="237" customWidth="1"/>
    <col min="12546" max="12546" width="22.81640625" style="237" customWidth="1"/>
    <col min="12547" max="12547" width="18.81640625" style="237" customWidth="1"/>
    <col min="12548" max="12548" width="18.453125" style="237" customWidth="1"/>
    <col min="12549" max="12549" width="18.54296875" style="237" customWidth="1"/>
    <col min="12550" max="12550" width="14.26953125" style="237" customWidth="1"/>
    <col min="12551" max="12552" width="8.81640625" style="237" customWidth="1"/>
    <col min="12553" max="12553" width="15.453125" style="237" customWidth="1"/>
    <col min="12554" max="12554" width="9.1796875" style="237"/>
    <col min="12555" max="12555" width="9.7265625" style="237" customWidth="1"/>
    <col min="12556" max="12556" width="12.54296875" style="237" customWidth="1"/>
    <col min="12557" max="12557" width="15.453125" style="237" customWidth="1"/>
    <col min="12558" max="12559" width="12" style="237" customWidth="1"/>
    <col min="12560" max="12560" width="24.453125" style="237" customWidth="1"/>
    <col min="12561" max="12800" width="9.1796875" style="237"/>
    <col min="12801" max="12801" width="5.1796875" style="237" customWidth="1"/>
    <col min="12802" max="12802" width="22.81640625" style="237" customWidth="1"/>
    <col min="12803" max="12803" width="18.81640625" style="237" customWidth="1"/>
    <col min="12804" max="12804" width="18.453125" style="237" customWidth="1"/>
    <col min="12805" max="12805" width="18.54296875" style="237" customWidth="1"/>
    <col min="12806" max="12806" width="14.26953125" style="237" customWidth="1"/>
    <col min="12807" max="12808" width="8.81640625" style="237" customWidth="1"/>
    <col min="12809" max="12809" width="15.453125" style="237" customWidth="1"/>
    <col min="12810" max="12810" width="9.1796875" style="237"/>
    <col min="12811" max="12811" width="9.7265625" style="237" customWidth="1"/>
    <col min="12812" max="12812" width="12.54296875" style="237" customWidth="1"/>
    <col min="12813" max="12813" width="15.453125" style="237" customWidth="1"/>
    <col min="12814" max="12815" width="12" style="237" customWidth="1"/>
    <col min="12816" max="12816" width="24.453125" style="237" customWidth="1"/>
    <col min="12817" max="13056" width="9.1796875" style="237"/>
    <col min="13057" max="13057" width="5.1796875" style="237" customWidth="1"/>
    <col min="13058" max="13058" width="22.81640625" style="237" customWidth="1"/>
    <col min="13059" max="13059" width="18.81640625" style="237" customWidth="1"/>
    <col min="13060" max="13060" width="18.453125" style="237" customWidth="1"/>
    <col min="13061" max="13061" width="18.54296875" style="237" customWidth="1"/>
    <col min="13062" max="13062" width="14.26953125" style="237" customWidth="1"/>
    <col min="13063" max="13064" width="8.81640625" style="237" customWidth="1"/>
    <col min="13065" max="13065" width="15.453125" style="237" customWidth="1"/>
    <col min="13066" max="13066" width="9.1796875" style="237"/>
    <col min="13067" max="13067" width="9.7265625" style="237" customWidth="1"/>
    <col min="13068" max="13068" width="12.54296875" style="237" customWidth="1"/>
    <col min="13069" max="13069" width="15.453125" style="237" customWidth="1"/>
    <col min="13070" max="13071" width="12" style="237" customWidth="1"/>
    <col min="13072" max="13072" width="24.453125" style="237" customWidth="1"/>
    <col min="13073" max="13312" width="9.1796875" style="237"/>
    <col min="13313" max="13313" width="5.1796875" style="237" customWidth="1"/>
    <col min="13314" max="13314" width="22.81640625" style="237" customWidth="1"/>
    <col min="13315" max="13315" width="18.81640625" style="237" customWidth="1"/>
    <col min="13316" max="13316" width="18.453125" style="237" customWidth="1"/>
    <col min="13317" max="13317" width="18.54296875" style="237" customWidth="1"/>
    <col min="13318" max="13318" width="14.26953125" style="237" customWidth="1"/>
    <col min="13319" max="13320" width="8.81640625" style="237" customWidth="1"/>
    <col min="13321" max="13321" width="15.453125" style="237" customWidth="1"/>
    <col min="13322" max="13322" width="9.1796875" style="237"/>
    <col min="13323" max="13323" width="9.7265625" style="237" customWidth="1"/>
    <col min="13324" max="13324" width="12.54296875" style="237" customWidth="1"/>
    <col min="13325" max="13325" width="15.453125" style="237" customWidth="1"/>
    <col min="13326" max="13327" width="12" style="237" customWidth="1"/>
    <col min="13328" max="13328" width="24.453125" style="237" customWidth="1"/>
    <col min="13329" max="13568" width="9.1796875" style="237"/>
    <col min="13569" max="13569" width="5.1796875" style="237" customWidth="1"/>
    <col min="13570" max="13570" width="22.81640625" style="237" customWidth="1"/>
    <col min="13571" max="13571" width="18.81640625" style="237" customWidth="1"/>
    <col min="13572" max="13572" width="18.453125" style="237" customWidth="1"/>
    <col min="13573" max="13573" width="18.54296875" style="237" customWidth="1"/>
    <col min="13574" max="13574" width="14.26953125" style="237" customWidth="1"/>
    <col min="13575" max="13576" width="8.81640625" style="237" customWidth="1"/>
    <col min="13577" max="13577" width="15.453125" style="237" customWidth="1"/>
    <col min="13578" max="13578" width="9.1796875" style="237"/>
    <col min="13579" max="13579" width="9.7265625" style="237" customWidth="1"/>
    <col min="13580" max="13580" width="12.54296875" style="237" customWidth="1"/>
    <col min="13581" max="13581" width="15.453125" style="237" customWidth="1"/>
    <col min="13582" max="13583" width="12" style="237" customWidth="1"/>
    <col min="13584" max="13584" width="24.453125" style="237" customWidth="1"/>
    <col min="13585" max="13824" width="9.1796875" style="237"/>
    <col min="13825" max="13825" width="5.1796875" style="237" customWidth="1"/>
    <col min="13826" max="13826" width="22.81640625" style="237" customWidth="1"/>
    <col min="13827" max="13827" width="18.81640625" style="237" customWidth="1"/>
    <col min="13828" max="13828" width="18.453125" style="237" customWidth="1"/>
    <col min="13829" max="13829" width="18.54296875" style="237" customWidth="1"/>
    <col min="13830" max="13830" width="14.26953125" style="237" customWidth="1"/>
    <col min="13831" max="13832" width="8.81640625" style="237" customWidth="1"/>
    <col min="13833" max="13833" width="15.453125" style="237" customWidth="1"/>
    <col min="13834" max="13834" width="9.1796875" style="237"/>
    <col min="13835" max="13835" width="9.7265625" style="237" customWidth="1"/>
    <col min="13836" max="13836" width="12.54296875" style="237" customWidth="1"/>
    <col min="13837" max="13837" width="15.453125" style="237" customWidth="1"/>
    <col min="13838" max="13839" width="12" style="237" customWidth="1"/>
    <col min="13840" max="13840" width="24.453125" style="237" customWidth="1"/>
    <col min="13841" max="14080" width="9.1796875" style="237"/>
    <col min="14081" max="14081" width="5.1796875" style="237" customWidth="1"/>
    <col min="14082" max="14082" width="22.81640625" style="237" customWidth="1"/>
    <col min="14083" max="14083" width="18.81640625" style="237" customWidth="1"/>
    <col min="14084" max="14084" width="18.453125" style="237" customWidth="1"/>
    <col min="14085" max="14085" width="18.54296875" style="237" customWidth="1"/>
    <col min="14086" max="14086" width="14.26953125" style="237" customWidth="1"/>
    <col min="14087" max="14088" width="8.81640625" style="237" customWidth="1"/>
    <col min="14089" max="14089" width="15.453125" style="237" customWidth="1"/>
    <col min="14090" max="14090" width="9.1796875" style="237"/>
    <col min="14091" max="14091" width="9.7265625" style="237" customWidth="1"/>
    <col min="14092" max="14092" width="12.54296875" style="237" customWidth="1"/>
    <col min="14093" max="14093" width="15.453125" style="237" customWidth="1"/>
    <col min="14094" max="14095" width="12" style="237" customWidth="1"/>
    <col min="14096" max="14096" width="24.453125" style="237" customWidth="1"/>
    <col min="14097" max="14336" width="9.1796875" style="237"/>
    <col min="14337" max="14337" width="5.1796875" style="237" customWidth="1"/>
    <col min="14338" max="14338" width="22.81640625" style="237" customWidth="1"/>
    <col min="14339" max="14339" width="18.81640625" style="237" customWidth="1"/>
    <col min="14340" max="14340" width="18.453125" style="237" customWidth="1"/>
    <col min="14341" max="14341" width="18.54296875" style="237" customWidth="1"/>
    <col min="14342" max="14342" width="14.26953125" style="237" customWidth="1"/>
    <col min="14343" max="14344" width="8.81640625" style="237" customWidth="1"/>
    <col min="14345" max="14345" width="15.453125" style="237" customWidth="1"/>
    <col min="14346" max="14346" width="9.1796875" style="237"/>
    <col min="14347" max="14347" width="9.7265625" style="237" customWidth="1"/>
    <col min="14348" max="14348" width="12.54296875" style="237" customWidth="1"/>
    <col min="14349" max="14349" width="15.453125" style="237" customWidth="1"/>
    <col min="14350" max="14351" width="12" style="237" customWidth="1"/>
    <col min="14352" max="14352" width="24.453125" style="237" customWidth="1"/>
    <col min="14353" max="14592" width="9.1796875" style="237"/>
    <col min="14593" max="14593" width="5.1796875" style="237" customWidth="1"/>
    <col min="14594" max="14594" width="22.81640625" style="237" customWidth="1"/>
    <col min="14595" max="14595" width="18.81640625" style="237" customWidth="1"/>
    <col min="14596" max="14596" width="18.453125" style="237" customWidth="1"/>
    <col min="14597" max="14597" width="18.54296875" style="237" customWidth="1"/>
    <col min="14598" max="14598" width="14.26953125" style="237" customWidth="1"/>
    <col min="14599" max="14600" width="8.81640625" style="237" customWidth="1"/>
    <col min="14601" max="14601" width="15.453125" style="237" customWidth="1"/>
    <col min="14602" max="14602" width="9.1796875" style="237"/>
    <col min="14603" max="14603" width="9.7265625" style="237" customWidth="1"/>
    <col min="14604" max="14604" width="12.54296875" style="237" customWidth="1"/>
    <col min="14605" max="14605" width="15.453125" style="237" customWidth="1"/>
    <col min="14606" max="14607" width="12" style="237" customWidth="1"/>
    <col min="14608" max="14608" width="24.453125" style="237" customWidth="1"/>
    <col min="14609" max="14848" width="9.1796875" style="237"/>
    <col min="14849" max="14849" width="5.1796875" style="237" customWidth="1"/>
    <col min="14850" max="14850" width="22.81640625" style="237" customWidth="1"/>
    <col min="14851" max="14851" width="18.81640625" style="237" customWidth="1"/>
    <col min="14852" max="14852" width="18.453125" style="237" customWidth="1"/>
    <col min="14853" max="14853" width="18.54296875" style="237" customWidth="1"/>
    <col min="14854" max="14854" width="14.26953125" style="237" customWidth="1"/>
    <col min="14855" max="14856" width="8.81640625" style="237" customWidth="1"/>
    <col min="14857" max="14857" width="15.453125" style="237" customWidth="1"/>
    <col min="14858" max="14858" width="9.1796875" style="237"/>
    <col min="14859" max="14859" width="9.7265625" style="237" customWidth="1"/>
    <col min="14860" max="14860" width="12.54296875" style="237" customWidth="1"/>
    <col min="14861" max="14861" width="15.453125" style="237" customWidth="1"/>
    <col min="14862" max="14863" width="12" style="237" customWidth="1"/>
    <col min="14864" max="14864" width="24.453125" style="237" customWidth="1"/>
    <col min="14865" max="15104" width="9.1796875" style="237"/>
    <col min="15105" max="15105" width="5.1796875" style="237" customWidth="1"/>
    <col min="15106" max="15106" width="22.81640625" style="237" customWidth="1"/>
    <col min="15107" max="15107" width="18.81640625" style="237" customWidth="1"/>
    <col min="15108" max="15108" width="18.453125" style="237" customWidth="1"/>
    <col min="15109" max="15109" width="18.54296875" style="237" customWidth="1"/>
    <col min="15110" max="15110" width="14.26953125" style="237" customWidth="1"/>
    <col min="15111" max="15112" width="8.81640625" style="237" customWidth="1"/>
    <col min="15113" max="15113" width="15.453125" style="237" customWidth="1"/>
    <col min="15114" max="15114" width="9.1796875" style="237"/>
    <col min="15115" max="15115" width="9.7265625" style="237" customWidth="1"/>
    <col min="15116" max="15116" width="12.54296875" style="237" customWidth="1"/>
    <col min="15117" max="15117" width="15.453125" style="237" customWidth="1"/>
    <col min="15118" max="15119" width="12" style="237" customWidth="1"/>
    <col min="15120" max="15120" width="24.453125" style="237" customWidth="1"/>
    <col min="15121" max="15360" width="9.1796875" style="237"/>
    <col min="15361" max="15361" width="5.1796875" style="237" customWidth="1"/>
    <col min="15362" max="15362" width="22.81640625" style="237" customWidth="1"/>
    <col min="15363" max="15363" width="18.81640625" style="237" customWidth="1"/>
    <col min="15364" max="15364" width="18.453125" style="237" customWidth="1"/>
    <col min="15365" max="15365" width="18.54296875" style="237" customWidth="1"/>
    <col min="15366" max="15366" width="14.26953125" style="237" customWidth="1"/>
    <col min="15367" max="15368" width="8.81640625" style="237" customWidth="1"/>
    <col min="15369" max="15369" width="15.453125" style="237" customWidth="1"/>
    <col min="15370" max="15370" width="9.1796875" style="237"/>
    <col min="15371" max="15371" width="9.7265625" style="237" customWidth="1"/>
    <col min="15372" max="15372" width="12.54296875" style="237" customWidth="1"/>
    <col min="15373" max="15373" width="15.453125" style="237" customWidth="1"/>
    <col min="15374" max="15375" width="12" style="237" customWidth="1"/>
    <col min="15376" max="15376" width="24.453125" style="237" customWidth="1"/>
    <col min="15377" max="15616" width="9.1796875" style="237"/>
    <col min="15617" max="15617" width="5.1796875" style="237" customWidth="1"/>
    <col min="15618" max="15618" width="22.81640625" style="237" customWidth="1"/>
    <col min="15619" max="15619" width="18.81640625" style="237" customWidth="1"/>
    <col min="15620" max="15620" width="18.453125" style="237" customWidth="1"/>
    <col min="15621" max="15621" width="18.54296875" style="237" customWidth="1"/>
    <col min="15622" max="15622" width="14.26953125" style="237" customWidth="1"/>
    <col min="15623" max="15624" width="8.81640625" style="237" customWidth="1"/>
    <col min="15625" max="15625" width="15.453125" style="237" customWidth="1"/>
    <col min="15626" max="15626" width="9.1796875" style="237"/>
    <col min="15627" max="15627" width="9.7265625" style="237" customWidth="1"/>
    <col min="15628" max="15628" width="12.54296875" style="237" customWidth="1"/>
    <col min="15629" max="15629" width="15.453125" style="237" customWidth="1"/>
    <col min="15630" max="15631" width="12" style="237" customWidth="1"/>
    <col min="15632" max="15632" width="24.453125" style="237" customWidth="1"/>
    <col min="15633" max="15872" width="9.1796875" style="237"/>
    <col min="15873" max="15873" width="5.1796875" style="237" customWidth="1"/>
    <col min="15874" max="15874" width="22.81640625" style="237" customWidth="1"/>
    <col min="15875" max="15875" width="18.81640625" style="237" customWidth="1"/>
    <col min="15876" max="15876" width="18.453125" style="237" customWidth="1"/>
    <col min="15877" max="15877" width="18.54296875" style="237" customWidth="1"/>
    <col min="15878" max="15878" width="14.26953125" style="237" customWidth="1"/>
    <col min="15879" max="15880" width="8.81640625" style="237" customWidth="1"/>
    <col min="15881" max="15881" width="15.453125" style="237" customWidth="1"/>
    <col min="15882" max="15882" width="9.1796875" style="237"/>
    <col min="15883" max="15883" width="9.7265625" style="237" customWidth="1"/>
    <col min="15884" max="15884" width="12.54296875" style="237" customWidth="1"/>
    <col min="15885" max="15885" width="15.453125" style="237" customWidth="1"/>
    <col min="15886" max="15887" width="12" style="237" customWidth="1"/>
    <col min="15888" max="15888" width="24.453125" style="237" customWidth="1"/>
    <col min="15889" max="16128" width="9.1796875" style="237"/>
    <col min="16129" max="16129" width="5.1796875" style="237" customWidth="1"/>
    <col min="16130" max="16130" width="22.81640625" style="237" customWidth="1"/>
    <col min="16131" max="16131" width="18.81640625" style="237" customWidth="1"/>
    <col min="16132" max="16132" width="18.453125" style="237" customWidth="1"/>
    <col min="16133" max="16133" width="18.54296875" style="237" customWidth="1"/>
    <col min="16134" max="16134" width="14.26953125" style="237" customWidth="1"/>
    <col min="16135" max="16136" width="8.81640625" style="237" customWidth="1"/>
    <col min="16137" max="16137" width="15.453125" style="237" customWidth="1"/>
    <col min="16138" max="16138" width="9.1796875" style="237"/>
    <col min="16139" max="16139" width="9.7265625" style="237" customWidth="1"/>
    <col min="16140" max="16140" width="12.54296875" style="237" customWidth="1"/>
    <col min="16141" max="16141" width="15.453125" style="237" customWidth="1"/>
    <col min="16142" max="16143" width="12" style="237" customWidth="1"/>
    <col min="16144" max="16144" width="24.453125" style="237" customWidth="1"/>
    <col min="16145" max="16384" width="9.1796875" style="237"/>
  </cols>
  <sheetData>
    <row r="1" spans="1:16" ht="14">
      <c r="A1" s="1" t="s">
        <v>248</v>
      </c>
      <c r="P1" s="327" t="s">
        <v>249</v>
      </c>
    </row>
    <row r="2" spans="1:16" ht="14.5">
      <c r="D2" s="263"/>
    </row>
    <row r="3" spans="1:16" ht="14.5">
      <c r="A3" s="328" t="s">
        <v>250</v>
      </c>
      <c r="D3" s="263"/>
    </row>
    <row r="4" spans="1:16" ht="14.5">
      <c r="F4" s="328"/>
      <c r="G4" s="328"/>
      <c r="H4" s="328"/>
      <c r="I4" s="328"/>
      <c r="J4" s="328"/>
      <c r="K4" s="328"/>
      <c r="L4" s="328"/>
      <c r="M4" s="328"/>
      <c r="N4" s="328"/>
    </row>
    <row r="6" spans="1:16" ht="17.25" customHeight="1">
      <c r="A6" s="642" t="s">
        <v>176</v>
      </c>
      <c r="B6" s="642" t="s">
        <v>177</v>
      </c>
      <c r="C6" s="642" t="s">
        <v>178</v>
      </c>
      <c r="D6" s="642" t="s">
        <v>179</v>
      </c>
      <c r="E6" s="642" t="s">
        <v>180</v>
      </c>
      <c r="F6" s="642" t="s">
        <v>251</v>
      </c>
      <c r="G6" s="644" t="s">
        <v>252</v>
      </c>
      <c r="H6" s="645"/>
      <c r="I6" s="642" t="s">
        <v>299</v>
      </c>
      <c r="J6" s="646" t="s">
        <v>253</v>
      </c>
      <c r="K6" s="647"/>
      <c r="L6" s="642" t="s">
        <v>181</v>
      </c>
      <c r="M6" s="642" t="s">
        <v>182</v>
      </c>
      <c r="N6" s="644" t="s">
        <v>183</v>
      </c>
      <c r="O6" s="645"/>
      <c r="P6" s="642" t="s">
        <v>159</v>
      </c>
    </row>
    <row r="7" spans="1:16" ht="25">
      <c r="A7" s="643"/>
      <c r="B7" s="643"/>
      <c r="C7" s="643"/>
      <c r="D7" s="643"/>
      <c r="E7" s="643"/>
      <c r="F7" s="643"/>
      <c r="G7" s="329" t="s">
        <v>184</v>
      </c>
      <c r="H7" s="329" t="s">
        <v>185</v>
      </c>
      <c r="I7" s="643"/>
      <c r="J7" s="330">
        <v>2020</v>
      </c>
      <c r="K7" s="330" t="s">
        <v>300</v>
      </c>
      <c r="L7" s="643"/>
      <c r="M7" s="643"/>
      <c r="N7" s="331" t="s">
        <v>186</v>
      </c>
      <c r="O7" s="331" t="s">
        <v>187</v>
      </c>
      <c r="P7" s="643"/>
    </row>
    <row r="8" spans="1:16" ht="13">
      <c r="A8" s="271" t="s">
        <v>195</v>
      </c>
      <c r="B8" s="271"/>
      <c r="C8" s="271"/>
      <c r="D8" s="272"/>
      <c r="E8" s="271"/>
      <c r="F8" s="273"/>
      <c r="G8" s="274"/>
      <c r="H8" s="274"/>
      <c r="I8" s="273"/>
      <c r="J8" s="273"/>
      <c r="K8" s="273"/>
      <c r="L8" s="274"/>
      <c r="M8" s="275"/>
      <c r="N8" s="275"/>
      <c r="O8" s="274"/>
      <c r="P8" s="275"/>
    </row>
    <row r="9" spans="1:16" ht="13">
      <c r="A9" s="271" t="s">
        <v>196</v>
      </c>
      <c r="B9" s="271"/>
      <c r="C9" s="271"/>
      <c r="D9" s="272"/>
      <c r="E9" s="271"/>
      <c r="F9" s="273"/>
      <c r="G9" s="274"/>
      <c r="H9" s="274"/>
      <c r="I9" s="273"/>
      <c r="J9" s="273"/>
      <c r="K9" s="273"/>
      <c r="L9" s="274"/>
      <c r="M9" s="275"/>
      <c r="N9" s="275"/>
      <c r="O9" s="274"/>
      <c r="P9" s="275"/>
    </row>
    <row r="10" spans="1:16" ht="13">
      <c r="A10" s="271" t="s">
        <v>197</v>
      </c>
      <c r="B10" s="271"/>
      <c r="C10" s="271"/>
      <c r="D10" s="272"/>
      <c r="E10" s="271"/>
      <c r="F10" s="273"/>
      <c r="G10" s="274"/>
      <c r="H10" s="274"/>
      <c r="I10" s="273"/>
      <c r="J10" s="273"/>
      <c r="K10" s="273"/>
      <c r="L10" s="274"/>
      <c r="M10" s="275"/>
      <c r="N10" s="275"/>
      <c r="O10" s="274"/>
      <c r="P10" s="275"/>
    </row>
    <row r="11" spans="1:16" ht="13">
      <c r="A11" s="271" t="s">
        <v>198</v>
      </c>
      <c r="B11" s="271"/>
      <c r="C11" s="271"/>
      <c r="D11" s="272"/>
      <c r="E11" s="271"/>
      <c r="F11" s="273"/>
      <c r="G11" s="274"/>
      <c r="H11" s="274"/>
      <c r="I11" s="273"/>
      <c r="J11" s="273"/>
      <c r="K11" s="273"/>
      <c r="L11" s="274"/>
      <c r="M11" s="275"/>
      <c r="N11" s="275"/>
      <c r="O11" s="274"/>
      <c r="P11" s="275"/>
    </row>
    <row r="12" spans="1:16" ht="13">
      <c r="A12" s="271" t="s">
        <v>199</v>
      </c>
      <c r="B12" s="271"/>
      <c r="C12" s="271"/>
      <c r="D12" s="272"/>
      <c r="E12" s="271"/>
      <c r="F12" s="273"/>
      <c r="G12" s="274"/>
      <c r="H12" s="274"/>
      <c r="I12" s="273"/>
      <c r="J12" s="273"/>
      <c r="K12" s="273"/>
      <c r="L12" s="274"/>
      <c r="M12" s="275"/>
      <c r="N12" s="275"/>
      <c r="O12" s="274"/>
      <c r="P12" s="275"/>
    </row>
    <row r="13" spans="1:16" ht="13">
      <c r="A13" s="271" t="s">
        <v>200</v>
      </c>
      <c r="B13" s="271"/>
      <c r="C13" s="271"/>
      <c r="D13" s="272"/>
      <c r="E13" s="271"/>
      <c r="F13" s="273"/>
      <c r="G13" s="274"/>
      <c r="H13" s="274"/>
      <c r="I13" s="273"/>
      <c r="J13" s="273"/>
      <c r="K13" s="273"/>
      <c r="L13" s="274"/>
      <c r="M13" s="275"/>
      <c r="N13" s="275"/>
      <c r="O13" s="274"/>
      <c r="P13" s="275"/>
    </row>
    <row r="14" spans="1:16" ht="13">
      <c r="A14" s="271" t="s">
        <v>201</v>
      </c>
      <c r="B14" s="271"/>
      <c r="C14" s="271"/>
      <c r="D14" s="272"/>
      <c r="E14" s="271"/>
      <c r="F14" s="273"/>
      <c r="G14" s="274"/>
      <c r="H14" s="274"/>
      <c r="I14" s="273"/>
      <c r="J14" s="273"/>
      <c r="K14" s="273"/>
      <c r="L14" s="274"/>
      <c r="M14" s="275"/>
      <c r="N14" s="275"/>
      <c r="O14" s="274"/>
      <c r="P14" s="275"/>
    </row>
    <row r="15" spans="1:16" ht="13">
      <c r="A15" s="271" t="s">
        <v>202</v>
      </c>
      <c r="B15" s="271"/>
      <c r="C15" s="271"/>
      <c r="D15" s="272"/>
      <c r="E15" s="271"/>
      <c r="F15" s="273"/>
      <c r="G15" s="274"/>
      <c r="H15" s="274"/>
      <c r="I15" s="273"/>
      <c r="J15" s="273"/>
      <c r="K15" s="273"/>
      <c r="L15" s="274"/>
      <c r="M15" s="275"/>
      <c r="N15" s="275"/>
      <c r="O15" s="274"/>
      <c r="P15" s="275"/>
    </row>
    <row r="16" spans="1:16" ht="13">
      <c r="A16" s="271" t="s">
        <v>209</v>
      </c>
      <c r="B16" s="271"/>
      <c r="C16" s="271"/>
      <c r="D16" s="272"/>
      <c r="E16" s="271"/>
      <c r="F16" s="273"/>
      <c r="G16" s="274"/>
      <c r="H16" s="274"/>
      <c r="I16" s="273"/>
      <c r="J16" s="273"/>
      <c r="K16" s="273"/>
      <c r="L16" s="274"/>
      <c r="M16" s="275"/>
      <c r="N16" s="275"/>
      <c r="O16" s="274"/>
      <c r="P16" s="275"/>
    </row>
    <row r="17" spans="1:16" ht="13">
      <c r="A17" s="271" t="s">
        <v>203</v>
      </c>
      <c r="B17" s="271"/>
      <c r="C17" s="271"/>
      <c r="D17" s="272"/>
      <c r="E17" s="271"/>
      <c r="F17" s="273"/>
      <c r="G17" s="274"/>
      <c r="H17" s="274"/>
      <c r="I17" s="273"/>
      <c r="J17" s="273"/>
      <c r="K17" s="273"/>
      <c r="L17" s="274"/>
      <c r="M17" s="275"/>
      <c r="N17" s="275"/>
      <c r="O17" s="274"/>
      <c r="P17" s="275"/>
    </row>
    <row r="18" spans="1:16" ht="13">
      <c r="A18" s="271" t="s">
        <v>204</v>
      </c>
      <c r="B18" s="271"/>
      <c r="C18" s="271"/>
      <c r="D18" s="272"/>
      <c r="E18" s="271"/>
      <c r="F18" s="273"/>
      <c r="G18" s="274"/>
      <c r="H18" s="274"/>
      <c r="I18" s="273"/>
      <c r="J18" s="273"/>
      <c r="K18" s="273"/>
      <c r="L18" s="274"/>
      <c r="M18" s="275"/>
      <c r="N18" s="275"/>
      <c r="O18" s="274"/>
      <c r="P18" s="275"/>
    </row>
    <row r="19" spans="1:16" ht="13">
      <c r="A19" s="271" t="s">
        <v>205</v>
      </c>
      <c r="B19" s="271"/>
      <c r="C19" s="271"/>
      <c r="D19" s="272"/>
      <c r="E19" s="271"/>
      <c r="F19" s="273"/>
      <c r="G19" s="274"/>
      <c r="H19" s="274"/>
      <c r="I19" s="273"/>
      <c r="J19" s="273"/>
      <c r="K19" s="273"/>
      <c r="L19" s="274"/>
      <c r="M19" s="275"/>
      <c r="N19" s="275"/>
      <c r="O19" s="274"/>
      <c r="P19" s="275"/>
    </row>
    <row r="20" spans="1:16" ht="13">
      <c r="A20" s="271" t="s">
        <v>210</v>
      </c>
      <c r="B20" s="271"/>
      <c r="C20" s="271"/>
      <c r="D20" s="272"/>
      <c r="E20" s="271"/>
      <c r="F20" s="273"/>
      <c r="G20" s="274"/>
      <c r="H20" s="274"/>
      <c r="I20" s="273"/>
      <c r="J20" s="273"/>
      <c r="K20" s="273"/>
      <c r="L20" s="274"/>
      <c r="M20" s="275"/>
      <c r="N20" s="275"/>
      <c r="O20" s="274"/>
      <c r="P20" s="275"/>
    </row>
    <row r="21" spans="1:16" ht="13">
      <c r="A21" s="271" t="s">
        <v>206</v>
      </c>
      <c r="B21" s="271"/>
      <c r="C21" s="271"/>
      <c r="D21" s="272"/>
      <c r="E21" s="271"/>
      <c r="F21" s="273"/>
      <c r="G21" s="274"/>
      <c r="H21" s="274"/>
      <c r="I21" s="273"/>
      <c r="J21" s="273"/>
      <c r="K21" s="273"/>
      <c r="L21" s="274"/>
      <c r="M21" s="275"/>
      <c r="N21" s="275"/>
      <c r="O21" s="274"/>
      <c r="P21" s="275"/>
    </row>
    <row r="22" spans="1:16" ht="13">
      <c r="A22" s="271" t="s">
        <v>207</v>
      </c>
      <c r="B22" s="271"/>
      <c r="C22" s="271"/>
      <c r="D22" s="272"/>
      <c r="E22" s="271"/>
      <c r="F22" s="273"/>
      <c r="G22" s="274"/>
      <c r="H22" s="274"/>
      <c r="I22" s="273"/>
      <c r="J22" s="273"/>
      <c r="K22" s="273"/>
      <c r="L22" s="274"/>
      <c r="M22" s="275"/>
      <c r="N22" s="275"/>
      <c r="O22" s="274"/>
      <c r="P22" s="275"/>
    </row>
    <row r="23" spans="1:16" ht="13">
      <c r="A23" s="271" t="s">
        <v>208</v>
      </c>
      <c r="B23" s="271"/>
      <c r="C23" s="271"/>
      <c r="D23" s="272"/>
      <c r="E23" s="271"/>
      <c r="F23" s="332"/>
      <c r="G23" s="274"/>
      <c r="H23" s="274"/>
      <c r="I23" s="273"/>
      <c r="J23" s="273"/>
      <c r="K23" s="273"/>
      <c r="L23" s="274"/>
      <c r="M23" s="275"/>
      <c r="N23" s="275"/>
      <c r="O23" s="274"/>
      <c r="P23" s="275"/>
    </row>
    <row r="24" spans="1:16" ht="14.5">
      <c r="A24" s="333"/>
      <c r="B24" s="333"/>
      <c r="C24" s="333"/>
      <c r="D24" s="334"/>
      <c r="E24" s="334" t="s">
        <v>49</v>
      </c>
      <c r="F24" s="335">
        <f>SUM(F8:F23)</f>
        <v>0</v>
      </c>
      <c r="G24" s="336" t="s">
        <v>162</v>
      </c>
      <c r="H24" s="336" t="s">
        <v>162</v>
      </c>
      <c r="I24" s="336" t="s">
        <v>162</v>
      </c>
      <c r="J24" s="335">
        <f>SUM(J8:J23)</f>
        <v>0</v>
      </c>
      <c r="K24" s="335">
        <f>SUM(K8:K23)</f>
        <v>0</v>
      </c>
      <c r="L24" s="336" t="s">
        <v>162</v>
      </c>
      <c r="M24" s="336" t="s">
        <v>162</v>
      </c>
      <c r="N24" s="337">
        <f>SUM(N8:N23)</f>
        <v>0</v>
      </c>
      <c r="O24" s="336" t="s">
        <v>162</v>
      </c>
      <c r="P24" s="336" t="s">
        <v>162</v>
      </c>
    </row>
    <row r="25" spans="1:16" ht="16.5">
      <c r="A25" s="338">
        <v>1</v>
      </c>
      <c r="B25" s="237" t="s">
        <v>254</v>
      </c>
    </row>
    <row r="26" spans="1:16" ht="16.5">
      <c r="A26" s="338">
        <v>2</v>
      </c>
      <c r="B26" s="237" t="s">
        <v>301</v>
      </c>
    </row>
    <row r="27" spans="1:16" ht="16.5">
      <c r="A27" s="338">
        <v>3</v>
      </c>
      <c r="B27" s="237" t="s">
        <v>255</v>
      </c>
    </row>
    <row r="28" spans="1:16" ht="16.5">
      <c r="A28" s="339"/>
    </row>
    <row r="29" spans="1:16">
      <c r="A29" s="236" t="s">
        <v>243</v>
      </c>
    </row>
  </sheetData>
  <mergeCells count="13">
    <mergeCell ref="F6:F7"/>
    <mergeCell ref="A6:A7"/>
    <mergeCell ref="B6:B7"/>
    <mergeCell ref="C6:C7"/>
    <mergeCell ref="D6:D7"/>
    <mergeCell ref="E6:E7"/>
    <mergeCell ref="P6:P7"/>
    <mergeCell ref="G6:H6"/>
    <mergeCell ref="I6:I7"/>
    <mergeCell ref="J6:K6"/>
    <mergeCell ref="L6:L7"/>
    <mergeCell ref="M6:M7"/>
    <mergeCell ref="N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I121"/>
  <sheetViews>
    <sheetView showZeros="0" zoomScaleNormal="100" workbookViewId="0">
      <pane ySplit="4" topLeftCell="A5" activePane="bottomLeft" state="frozen"/>
      <selection activeCell="D76" sqref="D76"/>
      <selection pane="bottomLeft"/>
    </sheetView>
  </sheetViews>
  <sheetFormatPr defaultColWidth="9.26953125" defaultRowHeight="12.5"/>
  <cols>
    <col min="1" max="1" width="57.7265625" style="39" customWidth="1"/>
    <col min="2" max="2" width="11.26953125" style="39" customWidth="1"/>
    <col min="3" max="3" width="13.453125" style="39" customWidth="1"/>
    <col min="4" max="4" width="11.26953125" style="39" bestFit="1" customWidth="1"/>
    <col min="5" max="5" width="12.7265625" style="39" customWidth="1"/>
    <col min="6" max="6" width="10.7265625" style="39" bestFit="1" customWidth="1"/>
    <col min="7" max="7" width="9.26953125" style="39"/>
    <col min="8" max="8" width="14.453125" style="39" customWidth="1"/>
    <col min="9" max="16384" width="9.26953125" style="39"/>
  </cols>
  <sheetData>
    <row r="1" spans="1:9" ht="15" customHeight="1">
      <c r="A1" s="17" t="s">
        <v>0</v>
      </c>
      <c r="G1" s="14" t="s">
        <v>256</v>
      </c>
    </row>
    <row r="2" spans="1:9" ht="12.75" customHeight="1">
      <c r="A2" s="17"/>
      <c r="E2" s="341" t="s">
        <v>221</v>
      </c>
      <c r="F2" s="234"/>
      <c r="G2" s="281"/>
    </row>
    <row r="3" spans="1:9" ht="12.75" customHeight="1">
      <c r="A3" s="31"/>
      <c r="B3" s="637" t="s">
        <v>295</v>
      </c>
      <c r="C3" s="637" t="s">
        <v>364</v>
      </c>
      <c r="D3" s="637" t="s">
        <v>296</v>
      </c>
      <c r="E3" s="638" t="s">
        <v>297</v>
      </c>
      <c r="F3" s="636" t="s">
        <v>298</v>
      </c>
      <c r="G3" s="636"/>
      <c r="H3" s="636"/>
    </row>
    <row r="4" spans="1:9" ht="29.25" customHeight="1">
      <c r="A4" s="31"/>
      <c r="B4" s="637"/>
      <c r="C4" s="637"/>
      <c r="D4" s="637"/>
      <c r="E4" s="639"/>
      <c r="F4" s="308" t="s">
        <v>11</v>
      </c>
      <c r="G4" s="308" t="s">
        <v>158</v>
      </c>
      <c r="H4" s="309" t="s">
        <v>246</v>
      </c>
    </row>
    <row r="5" spans="1:9">
      <c r="A5" s="27"/>
      <c r="B5" s="47"/>
      <c r="C5" s="47"/>
      <c r="D5" s="47"/>
    </row>
    <row r="6" spans="1:9" ht="13">
      <c r="A6" s="14" t="s">
        <v>20</v>
      </c>
      <c r="B6" s="458">
        <f>B7+B16</f>
        <v>135589898</v>
      </c>
      <c r="C6" s="458">
        <f>C7+C16</f>
        <v>14448217</v>
      </c>
      <c r="D6" s="458">
        <f>SUM(B6:C6)</f>
        <v>150038115</v>
      </c>
      <c r="E6" s="32"/>
      <c r="F6" s="32">
        <f>IF(E6=0,0,E6-D6)</f>
        <v>0</v>
      </c>
      <c r="G6" s="343">
        <f>IF(D6=0,"",F6/D6)</f>
        <v>0</v>
      </c>
      <c r="I6" s="47"/>
    </row>
    <row r="7" spans="1:9">
      <c r="A7" s="48" t="s">
        <v>3</v>
      </c>
      <c r="B7" s="459">
        <v>123000000</v>
      </c>
      <c r="C7" s="310">
        <f>SUM(C8:C15)</f>
        <v>11580840</v>
      </c>
      <c r="D7" s="459">
        <f t="shared" ref="D7:D98" si="0">SUM(B7:C7)</f>
        <v>134580840</v>
      </c>
      <c r="E7" s="245"/>
      <c r="F7" s="245">
        <f t="shared" ref="F7:F70" si="1">IF(E7=0,0,E7-D7)</f>
        <v>0</v>
      </c>
      <c r="G7" s="344">
        <f t="shared" ref="G7:G70" si="2">IF(D7=0,"",F7/D7)</f>
        <v>0</v>
      </c>
      <c r="I7" s="47"/>
    </row>
    <row r="8" spans="1:9" ht="13">
      <c r="A8" s="452" t="s">
        <v>309</v>
      </c>
      <c r="B8" s="460">
        <f>100379983-156359</f>
        <v>100223624</v>
      </c>
      <c r="C8" s="460">
        <v>3475077</v>
      </c>
      <c r="D8" s="460">
        <f t="shared" si="0"/>
        <v>103698701</v>
      </c>
      <c r="E8" s="61"/>
      <c r="F8" s="61">
        <f t="shared" si="1"/>
        <v>0</v>
      </c>
      <c r="G8" s="316">
        <f t="shared" si="2"/>
        <v>0</v>
      </c>
      <c r="I8" s="47"/>
    </row>
    <row r="9" spans="1:9">
      <c r="A9" s="452" t="s">
        <v>310</v>
      </c>
      <c r="B9" s="460">
        <v>2300000</v>
      </c>
      <c r="C9" s="460">
        <v>81100</v>
      </c>
      <c r="D9" s="460">
        <f t="shared" si="0"/>
        <v>2381100</v>
      </c>
      <c r="E9" s="54"/>
      <c r="F9" s="54">
        <f t="shared" si="1"/>
        <v>0</v>
      </c>
      <c r="G9" s="345">
        <f t="shared" si="2"/>
        <v>0</v>
      </c>
      <c r="I9" s="47"/>
    </row>
    <row r="10" spans="1:9">
      <c r="A10" s="452" t="s">
        <v>311</v>
      </c>
      <c r="B10" s="460">
        <v>940000</v>
      </c>
      <c r="C10" s="460">
        <v>158886</v>
      </c>
      <c r="D10" s="460">
        <f t="shared" si="0"/>
        <v>1098886</v>
      </c>
      <c r="E10" s="214"/>
      <c r="F10" s="214">
        <f t="shared" si="1"/>
        <v>0</v>
      </c>
      <c r="G10" s="447">
        <f t="shared" si="2"/>
        <v>0</v>
      </c>
      <c r="I10" s="47"/>
    </row>
    <row r="11" spans="1:9">
      <c r="A11" s="452" t="s">
        <v>312</v>
      </c>
      <c r="B11" s="460">
        <v>489728</v>
      </c>
      <c r="C11" s="277">
        <v>21540</v>
      </c>
      <c r="D11" s="460">
        <f t="shared" si="0"/>
        <v>511268</v>
      </c>
      <c r="E11" s="175"/>
      <c r="F11" s="175">
        <f t="shared" si="1"/>
        <v>0</v>
      </c>
      <c r="G11" s="313">
        <f t="shared" si="2"/>
        <v>0</v>
      </c>
      <c r="I11" s="47"/>
    </row>
    <row r="12" spans="1:9">
      <c r="A12" s="38" t="s">
        <v>313</v>
      </c>
      <c r="B12" s="461">
        <v>96000</v>
      </c>
      <c r="C12" s="222"/>
      <c r="D12" s="460">
        <f t="shared" si="0"/>
        <v>96000</v>
      </c>
      <c r="E12" s="159"/>
      <c r="F12" s="159">
        <f t="shared" si="1"/>
        <v>0</v>
      </c>
      <c r="G12" s="362">
        <f t="shared" si="2"/>
        <v>0</v>
      </c>
      <c r="I12" s="47"/>
    </row>
    <row r="13" spans="1:9" ht="23">
      <c r="A13" s="71" t="s">
        <v>314</v>
      </c>
      <c r="B13" s="460"/>
      <c r="C13" s="277">
        <v>156359</v>
      </c>
      <c r="D13" s="460">
        <f t="shared" si="0"/>
        <v>156359</v>
      </c>
      <c r="E13" s="159"/>
      <c r="F13" s="159">
        <f t="shared" si="1"/>
        <v>0</v>
      </c>
      <c r="G13" s="362">
        <f t="shared" si="2"/>
        <v>0</v>
      </c>
      <c r="I13" s="47"/>
    </row>
    <row r="14" spans="1:9" ht="12.75" customHeight="1">
      <c r="A14" s="71" t="s">
        <v>315</v>
      </c>
      <c r="B14" s="460"/>
      <c r="C14" s="277">
        <v>7687878</v>
      </c>
      <c r="D14" s="460">
        <f t="shared" si="0"/>
        <v>7687878</v>
      </c>
      <c r="E14" s="342"/>
      <c r="F14" s="342">
        <f t="shared" si="1"/>
        <v>0</v>
      </c>
      <c r="G14" s="363">
        <f t="shared" si="2"/>
        <v>0</v>
      </c>
      <c r="I14" s="47"/>
    </row>
    <row r="15" spans="1:9">
      <c r="A15" s="71" t="s">
        <v>316</v>
      </c>
      <c r="B15" s="460"/>
      <c r="C15" s="277"/>
      <c r="D15" s="460">
        <f t="shared" si="0"/>
        <v>0</v>
      </c>
      <c r="E15" s="54"/>
      <c r="F15" s="54">
        <f t="shared" si="1"/>
        <v>0</v>
      </c>
      <c r="G15" s="345" t="str">
        <f t="shared" si="2"/>
        <v/>
      </c>
      <c r="I15" s="47"/>
    </row>
    <row r="16" spans="1:9">
      <c r="A16" s="49" t="s">
        <v>1</v>
      </c>
      <c r="B16" s="462">
        <f>B17+B23+B21+B22+B19+B24+B20+B18</f>
        <v>12589898</v>
      </c>
      <c r="C16" s="462">
        <f>C17+C23+C21+C22+C19+C24+C20+C18+C26+C25</f>
        <v>2867377</v>
      </c>
      <c r="D16" s="462">
        <f t="shared" si="0"/>
        <v>15457275</v>
      </c>
      <c r="E16" s="34"/>
      <c r="F16" s="34">
        <f t="shared" si="1"/>
        <v>0</v>
      </c>
      <c r="G16" s="346">
        <f t="shared" si="2"/>
        <v>0</v>
      </c>
      <c r="I16" s="47"/>
    </row>
    <row r="17" spans="1:9">
      <c r="A17" s="50" t="s">
        <v>67</v>
      </c>
      <c r="B17" s="463">
        <v>3425715</v>
      </c>
      <c r="C17" s="463"/>
      <c r="D17" s="463">
        <f t="shared" si="0"/>
        <v>3425715</v>
      </c>
      <c r="E17" s="34"/>
      <c r="F17" s="34">
        <f t="shared" si="1"/>
        <v>0</v>
      </c>
      <c r="G17" s="346">
        <f t="shared" si="2"/>
        <v>0</v>
      </c>
      <c r="I17" s="47"/>
    </row>
    <row r="18" spans="1:9" ht="23">
      <c r="A18" s="71" t="s">
        <v>317</v>
      </c>
      <c r="B18" s="28">
        <v>451926</v>
      </c>
      <c r="C18" s="28"/>
      <c r="D18" s="28">
        <f t="shared" si="0"/>
        <v>451926</v>
      </c>
      <c r="E18" s="214"/>
      <c r="F18" s="214">
        <f t="shared" si="1"/>
        <v>0</v>
      </c>
      <c r="G18" s="347">
        <f t="shared" si="2"/>
        <v>0</v>
      </c>
      <c r="I18" s="47"/>
    </row>
    <row r="19" spans="1:9">
      <c r="A19" s="71" t="s">
        <v>318</v>
      </c>
      <c r="B19" s="464">
        <v>4000000</v>
      </c>
      <c r="C19" s="464"/>
      <c r="D19" s="464">
        <f t="shared" si="0"/>
        <v>4000000</v>
      </c>
      <c r="E19" s="214"/>
      <c r="F19" s="214">
        <f t="shared" si="1"/>
        <v>0</v>
      </c>
      <c r="G19" s="347">
        <f t="shared" si="2"/>
        <v>0</v>
      </c>
      <c r="I19" s="47"/>
    </row>
    <row r="20" spans="1:9">
      <c r="A20" s="246" t="s">
        <v>319</v>
      </c>
      <c r="B20" s="465">
        <v>2500000</v>
      </c>
      <c r="C20" s="465"/>
      <c r="D20" s="465">
        <f t="shared" si="0"/>
        <v>2500000</v>
      </c>
      <c r="E20" s="214"/>
      <c r="F20" s="214">
        <f t="shared" si="1"/>
        <v>0</v>
      </c>
      <c r="G20" s="347">
        <f t="shared" si="2"/>
        <v>0</v>
      </c>
      <c r="I20" s="47"/>
    </row>
    <row r="21" spans="1:9">
      <c r="A21" s="71" t="s">
        <v>320</v>
      </c>
      <c r="B21" s="464">
        <v>1180000</v>
      </c>
      <c r="C21" s="464"/>
      <c r="D21" s="464">
        <f t="shared" si="0"/>
        <v>1180000</v>
      </c>
      <c r="E21" s="213"/>
      <c r="F21" s="213">
        <f t="shared" si="1"/>
        <v>0</v>
      </c>
      <c r="G21" s="348">
        <f t="shared" si="2"/>
        <v>0</v>
      </c>
      <c r="I21" s="47"/>
    </row>
    <row r="22" spans="1:9">
      <c r="A22" s="71" t="s">
        <v>321</v>
      </c>
      <c r="B22" s="464">
        <v>500000</v>
      </c>
      <c r="C22" s="464">
        <v>-500000</v>
      </c>
      <c r="D22" s="464">
        <f t="shared" si="0"/>
        <v>0</v>
      </c>
      <c r="E22" s="213"/>
      <c r="F22" s="213">
        <f t="shared" si="1"/>
        <v>0</v>
      </c>
      <c r="G22" s="348" t="str">
        <f t="shared" si="2"/>
        <v/>
      </c>
      <c r="I22" s="47"/>
    </row>
    <row r="23" spans="1:9">
      <c r="A23" s="38" t="s">
        <v>113</v>
      </c>
      <c r="B23" s="463">
        <v>375898</v>
      </c>
      <c r="C23" s="463">
        <v>44027</v>
      </c>
      <c r="D23" s="463">
        <f t="shared" si="0"/>
        <v>419925</v>
      </c>
      <c r="E23" s="175"/>
      <c r="F23" s="175">
        <f t="shared" si="1"/>
        <v>0</v>
      </c>
      <c r="G23" s="313">
        <f t="shared" si="2"/>
        <v>0</v>
      </c>
      <c r="I23" s="47"/>
    </row>
    <row r="24" spans="1:9">
      <c r="A24" s="38" t="s">
        <v>314</v>
      </c>
      <c r="B24" s="463">
        <v>156359</v>
      </c>
      <c r="C24" s="463">
        <v>-156359</v>
      </c>
      <c r="D24" s="463">
        <f t="shared" si="0"/>
        <v>0</v>
      </c>
      <c r="E24" s="215"/>
      <c r="F24" s="215">
        <f t="shared" si="1"/>
        <v>0</v>
      </c>
      <c r="G24" s="349" t="str">
        <f t="shared" si="2"/>
        <v/>
      </c>
      <c r="I24" s="47"/>
    </row>
    <row r="25" spans="1:9">
      <c r="A25" s="38" t="s">
        <v>168</v>
      </c>
      <c r="B25" s="463"/>
      <c r="C25" s="463"/>
      <c r="D25" s="463"/>
      <c r="E25" s="215"/>
      <c r="F25" s="215">
        <f t="shared" si="1"/>
        <v>0</v>
      </c>
      <c r="G25" s="349" t="str">
        <f t="shared" si="2"/>
        <v/>
      </c>
      <c r="I25" s="47"/>
    </row>
    <row r="26" spans="1:9">
      <c r="A26" s="71" t="s">
        <v>316</v>
      </c>
      <c r="B26" s="460"/>
      <c r="C26" s="277">
        <v>3479709</v>
      </c>
      <c r="D26" s="460">
        <f t="shared" ref="D26" si="3">SUM(B26:C26)</f>
        <v>3479709</v>
      </c>
      <c r="E26" s="215"/>
      <c r="F26" s="215">
        <f t="shared" si="1"/>
        <v>0</v>
      </c>
      <c r="G26" s="349">
        <f t="shared" si="2"/>
        <v>0</v>
      </c>
      <c r="I26" s="47"/>
    </row>
    <row r="27" spans="1:9" ht="13">
      <c r="A27" s="18"/>
      <c r="B27" s="462"/>
      <c r="C27" s="222"/>
      <c r="D27" s="462">
        <f t="shared" si="0"/>
        <v>0</v>
      </c>
      <c r="E27" s="61"/>
      <c r="F27" s="61">
        <f t="shared" si="1"/>
        <v>0</v>
      </c>
      <c r="G27" s="316" t="str">
        <f t="shared" si="2"/>
        <v/>
      </c>
      <c r="I27" s="47"/>
    </row>
    <row r="28" spans="1:9" ht="13">
      <c r="A28" s="14" t="s">
        <v>322</v>
      </c>
      <c r="B28" s="458"/>
      <c r="C28" s="458">
        <f>C30</f>
        <v>3660</v>
      </c>
      <c r="D28" s="458">
        <f>SUM(B28:C28)</f>
        <v>3660</v>
      </c>
      <c r="E28" s="62"/>
      <c r="F28" s="62">
        <f t="shared" si="1"/>
        <v>0</v>
      </c>
      <c r="G28" s="350">
        <f t="shared" si="2"/>
        <v>0</v>
      </c>
      <c r="I28" s="47"/>
    </row>
    <row r="29" spans="1:9">
      <c r="A29" s="48" t="s">
        <v>323</v>
      </c>
      <c r="B29" s="462"/>
      <c r="C29" s="222">
        <f>C30</f>
        <v>3660</v>
      </c>
      <c r="D29" s="462">
        <f t="shared" ref="D29:D31" si="4">SUM(B29:C29)</f>
        <v>3660</v>
      </c>
      <c r="E29" s="62"/>
      <c r="F29" s="62">
        <f t="shared" si="1"/>
        <v>0</v>
      </c>
      <c r="G29" s="350">
        <f t="shared" si="2"/>
        <v>0</v>
      </c>
      <c r="I29" s="47"/>
    </row>
    <row r="30" spans="1:9">
      <c r="A30" s="55" t="s">
        <v>215</v>
      </c>
      <c r="B30" s="462"/>
      <c r="C30" s="222">
        <f>C31</f>
        <v>3660</v>
      </c>
      <c r="D30" s="462">
        <f t="shared" si="4"/>
        <v>3660</v>
      </c>
      <c r="E30" s="213"/>
      <c r="F30" s="213">
        <f t="shared" si="1"/>
        <v>0</v>
      </c>
      <c r="G30" s="348">
        <f t="shared" si="2"/>
        <v>0</v>
      </c>
      <c r="I30" s="47"/>
    </row>
    <row r="31" spans="1:9" ht="23">
      <c r="A31" s="43" t="s">
        <v>324</v>
      </c>
      <c r="B31" s="462"/>
      <c r="C31" s="222">
        <v>3660</v>
      </c>
      <c r="D31" s="462">
        <f t="shared" si="4"/>
        <v>3660</v>
      </c>
      <c r="E31" s="62"/>
      <c r="F31" s="62">
        <f t="shared" si="1"/>
        <v>0</v>
      </c>
      <c r="G31" s="350">
        <f t="shared" si="2"/>
        <v>0</v>
      </c>
      <c r="I31" s="47"/>
    </row>
    <row r="32" spans="1:9">
      <c r="A32" s="18"/>
      <c r="B32" s="462"/>
      <c r="C32" s="222"/>
      <c r="D32" s="462"/>
      <c r="E32" s="62"/>
      <c r="F32" s="62">
        <f t="shared" si="1"/>
        <v>0</v>
      </c>
      <c r="G32" s="350" t="str">
        <f t="shared" si="2"/>
        <v/>
      </c>
      <c r="I32" s="47"/>
    </row>
    <row r="33" spans="1:9">
      <c r="A33" s="18"/>
      <c r="B33" s="462"/>
      <c r="C33" s="222"/>
      <c r="D33" s="462"/>
      <c r="E33" s="216"/>
      <c r="F33" s="216">
        <f t="shared" si="1"/>
        <v>0</v>
      </c>
      <c r="G33" s="351" t="str">
        <f t="shared" si="2"/>
        <v/>
      </c>
      <c r="I33" s="47"/>
    </row>
    <row r="34" spans="1:9" ht="13">
      <c r="A34" s="14" t="s">
        <v>2</v>
      </c>
      <c r="B34" s="458">
        <f>B35+B85</f>
        <v>11886346</v>
      </c>
      <c r="C34" s="458">
        <f>C35+C85</f>
        <v>292350</v>
      </c>
      <c r="D34" s="458">
        <f t="shared" si="0"/>
        <v>12178696</v>
      </c>
      <c r="E34" s="217"/>
      <c r="F34" s="217">
        <f t="shared" si="1"/>
        <v>0</v>
      </c>
      <c r="G34" s="352">
        <f t="shared" si="2"/>
        <v>0</v>
      </c>
      <c r="I34" s="47"/>
    </row>
    <row r="35" spans="1:9">
      <c r="A35" s="18" t="s">
        <v>3</v>
      </c>
      <c r="B35" s="462">
        <f>B44+B55+B61+B65+B72+B77+B81</f>
        <v>3038002</v>
      </c>
      <c r="C35" s="462">
        <f>C37+C44+C55+C61+C65+C72+C77+C81+C52+C49</f>
        <v>1190339</v>
      </c>
      <c r="D35" s="462">
        <f t="shared" si="0"/>
        <v>4228341</v>
      </c>
      <c r="E35" s="212"/>
      <c r="F35" s="212">
        <f t="shared" si="1"/>
        <v>0</v>
      </c>
      <c r="G35" s="353">
        <f t="shared" si="2"/>
        <v>0</v>
      </c>
      <c r="I35" s="47"/>
    </row>
    <row r="36" spans="1:9">
      <c r="A36" s="26"/>
      <c r="B36" s="463"/>
      <c r="C36" s="222"/>
      <c r="D36" s="463">
        <f t="shared" si="0"/>
        <v>0</v>
      </c>
      <c r="E36" s="218"/>
      <c r="F36" s="218">
        <f t="shared" si="1"/>
        <v>0</v>
      </c>
      <c r="G36" s="354" t="str">
        <f t="shared" si="2"/>
        <v/>
      </c>
      <c r="I36" s="47"/>
    </row>
    <row r="37" spans="1:9">
      <c r="A37" s="55" t="s">
        <v>325</v>
      </c>
      <c r="B37" s="462"/>
      <c r="C37" s="310">
        <f>SUM(C38:C42)</f>
        <v>110235</v>
      </c>
      <c r="D37" s="462">
        <f t="shared" ref="D37:D42" si="5">SUM(B37:C37)</f>
        <v>110235</v>
      </c>
      <c r="E37" s="216"/>
      <c r="F37" s="216">
        <f t="shared" si="1"/>
        <v>0</v>
      </c>
      <c r="G37" s="351">
        <f t="shared" si="2"/>
        <v>0</v>
      </c>
      <c r="I37" s="47"/>
    </row>
    <row r="38" spans="1:9">
      <c r="A38" s="453" t="s">
        <v>326</v>
      </c>
      <c r="B38" s="462"/>
      <c r="C38" s="276">
        <v>41256</v>
      </c>
      <c r="D38" s="461">
        <f t="shared" si="5"/>
        <v>41256</v>
      </c>
      <c r="E38" s="218"/>
      <c r="F38" s="218">
        <f t="shared" si="1"/>
        <v>0</v>
      </c>
      <c r="G38" s="354">
        <f t="shared" si="2"/>
        <v>0</v>
      </c>
      <c r="I38" s="47"/>
    </row>
    <row r="39" spans="1:9" ht="23">
      <c r="A39" s="453" t="s">
        <v>327</v>
      </c>
      <c r="B39" s="466"/>
      <c r="C39" s="277">
        <v>5700</v>
      </c>
      <c r="D39" s="460">
        <f t="shared" si="5"/>
        <v>5700</v>
      </c>
      <c r="E39" s="213"/>
      <c r="F39" s="213">
        <f t="shared" si="1"/>
        <v>0</v>
      </c>
      <c r="G39" s="348">
        <f t="shared" si="2"/>
        <v>0</v>
      </c>
      <c r="I39" s="47"/>
    </row>
    <row r="40" spans="1:9">
      <c r="A40" s="26" t="s">
        <v>328</v>
      </c>
      <c r="B40" s="463"/>
      <c r="C40" s="276">
        <v>41375</v>
      </c>
      <c r="D40" s="463">
        <f t="shared" si="5"/>
        <v>41375</v>
      </c>
      <c r="E40" s="218"/>
      <c r="F40" s="218">
        <f t="shared" si="1"/>
        <v>0</v>
      </c>
      <c r="G40" s="354">
        <f t="shared" si="2"/>
        <v>0</v>
      </c>
      <c r="I40" s="47"/>
    </row>
    <row r="41" spans="1:9">
      <c r="A41" s="26" t="s">
        <v>329</v>
      </c>
      <c r="B41" s="463"/>
      <c r="C41" s="276">
        <v>9999</v>
      </c>
      <c r="D41" s="463">
        <f t="shared" si="5"/>
        <v>9999</v>
      </c>
      <c r="E41" s="216"/>
      <c r="F41" s="216">
        <f t="shared" si="1"/>
        <v>0</v>
      </c>
      <c r="G41" s="351">
        <f t="shared" si="2"/>
        <v>0</v>
      </c>
      <c r="I41" s="47"/>
    </row>
    <row r="42" spans="1:9">
      <c r="A42" s="26" t="s">
        <v>330</v>
      </c>
      <c r="B42" s="463"/>
      <c r="C42" s="276">
        <v>11905</v>
      </c>
      <c r="D42" s="463">
        <f t="shared" si="5"/>
        <v>11905</v>
      </c>
      <c r="E42" s="218"/>
      <c r="F42" s="218">
        <f t="shared" si="1"/>
        <v>0</v>
      </c>
      <c r="G42" s="354">
        <f t="shared" si="2"/>
        <v>0</v>
      </c>
      <c r="I42" s="47"/>
    </row>
    <row r="43" spans="1:9">
      <c r="A43" s="26"/>
      <c r="B43" s="463"/>
      <c r="C43" s="276"/>
      <c r="D43" s="463"/>
      <c r="F43" s="39">
        <f t="shared" si="1"/>
        <v>0</v>
      </c>
      <c r="G43" s="355" t="str">
        <f t="shared" si="2"/>
        <v/>
      </c>
      <c r="I43" s="47"/>
    </row>
    <row r="44" spans="1:9" ht="13">
      <c r="A44" s="55" t="s">
        <v>45</v>
      </c>
      <c r="B44" s="467">
        <f>+B45+B46</f>
        <v>137317</v>
      </c>
      <c r="C44" s="467">
        <f>+C45+C46+C47</f>
        <v>886035</v>
      </c>
      <c r="D44" s="467">
        <f t="shared" si="0"/>
        <v>1023352</v>
      </c>
      <c r="E44" s="61"/>
      <c r="F44" s="61">
        <f t="shared" si="1"/>
        <v>0</v>
      </c>
      <c r="G44" s="316">
        <f t="shared" si="2"/>
        <v>0</v>
      </c>
      <c r="I44" s="47"/>
    </row>
    <row r="45" spans="1:9">
      <c r="A45" s="182" t="s">
        <v>331</v>
      </c>
      <c r="B45" s="468">
        <v>110617</v>
      </c>
      <c r="C45" s="222"/>
      <c r="D45" s="468">
        <f t="shared" si="0"/>
        <v>110617</v>
      </c>
      <c r="E45" s="215"/>
      <c r="F45" s="215">
        <f t="shared" si="1"/>
        <v>0</v>
      </c>
      <c r="G45" s="349">
        <f t="shared" si="2"/>
        <v>0</v>
      </c>
      <c r="I45" s="47"/>
    </row>
    <row r="46" spans="1:9">
      <c r="A46" s="267" t="s">
        <v>332</v>
      </c>
      <c r="B46" s="469">
        <v>26700</v>
      </c>
      <c r="C46" s="222"/>
      <c r="D46" s="469">
        <f t="shared" si="0"/>
        <v>26700</v>
      </c>
      <c r="F46" s="39">
        <f t="shared" si="1"/>
        <v>0</v>
      </c>
      <c r="G46" s="355">
        <f t="shared" si="2"/>
        <v>0</v>
      </c>
      <c r="I46" s="47"/>
    </row>
    <row r="47" spans="1:9">
      <c r="A47" s="454" t="s">
        <v>211</v>
      </c>
      <c r="B47" s="469"/>
      <c r="C47" s="470">
        <v>886035</v>
      </c>
      <c r="D47" s="469"/>
      <c r="E47" s="217"/>
      <c r="F47" s="217">
        <f t="shared" si="1"/>
        <v>0</v>
      </c>
      <c r="G47" s="352" t="str">
        <f t="shared" si="2"/>
        <v/>
      </c>
      <c r="I47" s="47"/>
    </row>
    <row r="48" spans="1:9">
      <c r="A48" s="55"/>
      <c r="B48" s="467"/>
      <c r="C48" s="222"/>
      <c r="D48" s="467">
        <f t="shared" si="0"/>
        <v>0</v>
      </c>
      <c r="E48" s="175"/>
      <c r="F48" s="175">
        <f t="shared" si="1"/>
        <v>0</v>
      </c>
      <c r="G48" s="313" t="str">
        <f t="shared" si="2"/>
        <v/>
      </c>
      <c r="I48" s="47"/>
    </row>
    <row r="49" spans="1:9">
      <c r="A49" s="55" t="s">
        <v>68</v>
      </c>
      <c r="B49" s="467"/>
      <c r="C49" s="467">
        <f>C50</f>
        <v>65000</v>
      </c>
      <c r="D49" s="467">
        <f t="shared" ref="D49" si="6">SUM(B49:C49)</f>
        <v>65000</v>
      </c>
      <c r="E49" s="175"/>
      <c r="F49" s="175">
        <f t="shared" si="1"/>
        <v>0</v>
      </c>
      <c r="G49" s="313">
        <f t="shared" si="2"/>
        <v>0</v>
      </c>
      <c r="I49" s="47"/>
    </row>
    <row r="50" spans="1:9">
      <c r="A50" s="182" t="s">
        <v>333</v>
      </c>
      <c r="B50" s="467"/>
      <c r="C50" s="470">
        <v>65000</v>
      </c>
      <c r="D50" s="469">
        <f>C50</f>
        <v>65000</v>
      </c>
      <c r="E50" s="175"/>
      <c r="F50" s="175">
        <f t="shared" si="1"/>
        <v>0</v>
      </c>
      <c r="G50" s="313">
        <f t="shared" si="2"/>
        <v>0</v>
      </c>
      <c r="I50" s="47"/>
    </row>
    <row r="51" spans="1:9">
      <c r="A51" s="55"/>
      <c r="B51" s="467"/>
      <c r="C51" s="222"/>
      <c r="D51" s="467"/>
      <c r="E51" s="175"/>
      <c r="F51" s="175">
        <f t="shared" si="1"/>
        <v>0</v>
      </c>
      <c r="G51" s="313" t="str">
        <f t="shared" si="2"/>
        <v/>
      </c>
      <c r="I51" s="47"/>
    </row>
    <row r="52" spans="1:9">
      <c r="A52" s="55" t="s">
        <v>85</v>
      </c>
      <c r="B52" s="467"/>
      <c r="C52" s="467">
        <f>C53</f>
        <v>4843</v>
      </c>
      <c r="D52" s="467">
        <f t="shared" ref="D52" si="7">SUM(B52:C52)</f>
        <v>4843</v>
      </c>
      <c r="F52" s="39">
        <f t="shared" si="1"/>
        <v>0</v>
      </c>
      <c r="G52" s="355">
        <f t="shared" si="2"/>
        <v>0</v>
      </c>
      <c r="I52" s="47"/>
    </row>
    <row r="53" spans="1:9">
      <c r="A53" s="182" t="s">
        <v>334</v>
      </c>
      <c r="B53" s="467"/>
      <c r="C53" s="470">
        <v>4843</v>
      </c>
      <c r="D53" s="469">
        <f>C53</f>
        <v>4843</v>
      </c>
      <c r="F53" s="39">
        <f t="shared" si="1"/>
        <v>0</v>
      </c>
      <c r="G53" s="355">
        <f t="shared" si="2"/>
        <v>0</v>
      </c>
      <c r="I53" s="47"/>
    </row>
    <row r="54" spans="1:9">
      <c r="A54" s="55"/>
      <c r="B54" s="467"/>
      <c r="C54" s="222"/>
      <c r="D54" s="467"/>
      <c r="F54" s="39">
        <f t="shared" si="1"/>
        <v>0</v>
      </c>
      <c r="G54" s="355" t="str">
        <f t="shared" si="2"/>
        <v/>
      </c>
      <c r="I54" s="47"/>
    </row>
    <row r="55" spans="1:9">
      <c r="A55" s="55" t="s">
        <v>88</v>
      </c>
      <c r="B55" s="467">
        <f>B56+B57+B58+B59</f>
        <v>697321</v>
      </c>
      <c r="C55" s="222">
        <f>C56+C57+C58+C59</f>
        <v>0</v>
      </c>
      <c r="D55" s="467">
        <f t="shared" si="0"/>
        <v>697321</v>
      </c>
      <c r="F55" s="39">
        <f t="shared" si="1"/>
        <v>0</v>
      </c>
      <c r="G55" s="355">
        <f t="shared" si="2"/>
        <v>0</v>
      </c>
      <c r="I55" s="47"/>
    </row>
    <row r="56" spans="1:9">
      <c r="A56" s="72" t="s">
        <v>172</v>
      </c>
      <c r="B56" s="471">
        <v>167914</v>
      </c>
      <c r="C56" s="222"/>
      <c r="D56" s="471">
        <f t="shared" si="0"/>
        <v>167914</v>
      </c>
      <c r="F56" s="39">
        <f t="shared" si="1"/>
        <v>0</v>
      </c>
      <c r="G56" s="355">
        <f t="shared" si="2"/>
        <v>0</v>
      </c>
      <c r="I56" s="47"/>
    </row>
    <row r="57" spans="1:9">
      <c r="A57" s="72" t="s">
        <v>163</v>
      </c>
      <c r="B57" s="471">
        <v>376375</v>
      </c>
      <c r="C57" s="222"/>
      <c r="D57" s="471">
        <f t="shared" si="0"/>
        <v>376375</v>
      </c>
      <c r="E57" s="277"/>
      <c r="F57" s="277">
        <f t="shared" si="1"/>
        <v>0</v>
      </c>
      <c r="G57" s="356">
        <f t="shared" si="2"/>
        <v>0</v>
      </c>
      <c r="I57" s="47"/>
    </row>
    <row r="58" spans="1:9">
      <c r="A58" s="72" t="s">
        <v>217</v>
      </c>
      <c r="B58" s="471">
        <v>4080</v>
      </c>
      <c r="C58" s="222"/>
      <c r="D58" s="471">
        <f t="shared" si="0"/>
        <v>4080</v>
      </c>
      <c r="E58" s="276"/>
      <c r="F58" s="276">
        <f t="shared" si="1"/>
        <v>0</v>
      </c>
      <c r="G58" s="357">
        <f t="shared" si="2"/>
        <v>0</v>
      </c>
      <c r="I58" s="47"/>
    </row>
    <row r="59" spans="1:9">
      <c r="A59" s="72" t="s">
        <v>335</v>
      </c>
      <c r="B59" s="471">
        <v>148952</v>
      </c>
      <c r="C59" s="222"/>
      <c r="D59" s="471">
        <f t="shared" si="0"/>
        <v>148952</v>
      </c>
      <c r="E59" s="276"/>
      <c r="F59" s="276">
        <f t="shared" si="1"/>
        <v>0</v>
      </c>
      <c r="G59" s="357">
        <f t="shared" si="2"/>
        <v>0</v>
      </c>
      <c r="I59" s="47"/>
    </row>
    <row r="60" spans="1:9">
      <c r="A60" s="72"/>
      <c r="B60" s="471"/>
      <c r="C60" s="222"/>
      <c r="D60" s="471">
        <f t="shared" si="0"/>
        <v>0</v>
      </c>
      <c r="E60" s="222"/>
      <c r="F60" s="222">
        <f t="shared" si="1"/>
        <v>0</v>
      </c>
      <c r="G60" s="312" t="str">
        <f t="shared" si="2"/>
        <v/>
      </c>
      <c r="I60" s="47"/>
    </row>
    <row r="61" spans="1:9">
      <c r="A61" s="55" t="s">
        <v>92</v>
      </c>
      <c r="B61" s="467">
        <f>B62+B63</f>
        <v>58964</v>
      </c>
      <c r="C61" s="222">
        <f>C62+C63</f>
        <v>0</v>
      </c>
      <c r="D61" s="467">
        <f t="shared" si="0"/>
        <v>58964</v>
      </c>
      <c r="E61" s="276"/>
      <c r="F61" s="276">
        <f t="shared" si="1"/>
        <v>0</v>
      </c>
      <c r="G61" s="357">
        <f t="shared" si="2"/>
        <v>0</v>
      </c>
      <c r="I61" s="47"/>
    </row>
    <row r="62" spans="1:9" ht="23">
      <c r="A62" s="72" t="s">
        <v>135</v>
      </c>
      <c r="B62" s="471">
        <v>38930</v>
      </c>
      <c r="C62" s="222"/>
      <c r="D62" s="471">
        <f t="shared" si="0"/>
        <v>38930</v>
      </c>
      <c r="E62" s="222"/>
      <c r="F62" s="222">
        <f t="shared" si="1"/>
        <v>0</v>
      </c>
      <c r="G62" s="312">
        <f t="shared" si="2"/>
        <v>0</v>
      </c>
      <c r="I62" s="47"/>
    </row>
    <row r="63" spans="1:9" ht="23">
      <c r="A63" s="455" t="s">
        <v>118</v>
      </c>
      <c r="B63" s="472">
        <v>20034</v>
      </c>
      <c r="C63" s="222"/>
      <c r="D63" s="472">
        <f t="shared" si="0"/>
        <v>20034</v>
      </c>
      <c r="E63" s="276"/>
      <c r="F63" s="276">
        <f t="shared" si="1"/>
        <v>0</v>
      </c>
      <c r="G63" s="357">
        <f t="shared" si="2"/>
        <v>0</v>
      </c>
      <c r="I63" s="47"/>
    </row>
    <row r="64" spans="1:9">
      <c r="A64" s="43"/>
      <c r="B64" s="465"/>
      <c r="C64" s="222"/>
      <c r="D64" s="465">
        <f t="shared" si="0"/>
        <v>0</v>
      </c>
      <c r="E64" s="277"/>
      <c r="F64" s="277">
        <f t="shared" si="1"/>
        <v>0</v>
      </c>
      <c r="G64" s="356" t="str">
        <f t="shared" si="2"/>
        <v/>
      </c>
      <c r="I64" s="47"/>
    </row>
    <row r="65" spans="1:9">
      <c r="A65" s="55" t="s">
        <v>31</v>
      </c>
      <c r="B65" s="467">
        <f>SUM(B66:B70)</f>
        <v>1484928</v>
      </c>
      <c r="C65" s="467">
        <f>SUM(C66:C70)</f>
        <v>34000</v>
      </c>
      <c r="D65" s="467">
        <f t="shared" si="0"/>
        <v>1518928</v>
      </c>
      <c r="F65" s="39">
        <f t="shared" si="1"/>
        <v>0</v>
      </c>
      <c r="G65" s="355">
        <f t="shared" si="2"/>
        <v>0</v>
      </c>
      <c r="I65" s="47"/>
    </row>
    <row r="66" spans="1:9" ht="23">
      <c r="A66" s="200" t="s">
        <v>132</v>
      </c>
      <c r="B66" s="464">
        <f>193200+891335+188665</f>
        <v>1273200</v>
      </c>
      <c r="C66" s="222"/>
      <c r="D66" s="464">
        <f t="shared" si="0"/>
        <v>1273200</v>
      </c>
      <c r="E66" s="218"/>
      <c r="F66" s="218">
        <f t="shared" si="1"/>
        <v>0</v>
      </c>
      <c r="G66" s="354">
        <f t="shared" si="2"/>
        <v>0</v>
      </c>
      <c r="I66" s="47"/>
    </row>
    <row r="67" spans="1:9" ht="23">
      <c r="A67" s="201" t="s">
        <v>130</v>
      </c>
      <c r="B67" s="473">
        <v>52084</v>
      </c>
      <c r="C67" s="473">
        <v>34000</v>
      </c>
      <c r="D67" s="473">
        <f t="shared" si="0"/>
        <v>86084</v>
      </c>
      <c r="E67" s="276"/>
      <c r="F67" s="276">
        <f t="shared" si="1"/>
        <v>0</v>
      </c>
      <c r="G67" s="357">
        <f t="shared" si="2"/>
        <v>0</v>
      </c>
      <c r="I67" s="47"/>
    </row>
    <row r="68" spans="1:9">
      <c r="A68" s="26" t="s">
        <v>131</v>
      </c>
      <c r="B68" s="463">
        <f>12034+60710</f>
        <v>72744</v>
      </c>
      <c r="C68" s="222"/>
      <c r="D68" s="463">
        <f t="shared" si="0"/>
        <v>72744</v>
      </c>
      <c r="E68" s="487"/>
      <c r="F68" s="487">
        <f t="shared" si="1"/>
        <v>0</v>
      </c>
      <c r="G68" s="488">
        <f t="shared" si="2"/>
        <v>0</v>
      </c>
      <c r="H68" s="434"/>
      <c r="I68" s="47"/>
    </row>
    <row r="69" spans="1:9">
      <c r="A69" s="340" t="s">
        <v>336</v>
      </c>
      <c r="B69" s="461">
        <v>18900</v>
      </c>
      <c r="C69" s="222"/>
      <c r="D69" s="461">
        <f t="shared" si="0"/>
        <v>18900</v>
      </c>
      <c r="F69" s="39">
        <f t="shared" si="1"/>
        <v>0</v>
      </c>
      <c r="G69" s="355">
        <f t="shared" si="2"/>
        <v>0</v>
      </c>
      <c r="I69" s="47"/>
    </row>
    <row r="70" spans="1:9">
      <c r="A70" s="340" t="s">
        <v>337</v>
      </c>
      <c r="B70" s="461">
        <v>68000</v>
      </c>
      <c r="C70" s="222"/>
      <c r="D70" s="461">
        <f t="shared" si="0"/>
        <v>68000</v>
      </c>
      <c r="E70" s="217"/>
      <c r="F70" s="217">
        <f t="shared" si="1"/>
        <v>0</v>
      </c>
      <c r="G70" s="352">
        <f t="shared" si="2"/>
        <v>0</v>
      </c>
      <c r="I70" s="47"/>
    </row>
    <row r="71" spans="1:9">
      <c r="A71" s="43"/>
      <c r="B71" s="465"/>
      <c r="C71" s="222"/>
      <c r="D71" s="465">
        <f t="shared" si="0"/>
        <v>0</v>
      </c>
      <c r="E71" s="213"/>
      <c r="F71" s="213">
        <f t="shared" ref="F71:F116" si="8">IF(E71=0,0,E71-D71)</f>
        <v>0</v>
      </c>
      <c r="G71" s="348" t="str">
        <f t="shared" ref="G71:G116" si="9">IF(D71=0,"",F71/D71)</f>
        <v/>
      </c>
      <c r="I71" s="47"/>
    </row>
    <row r="72" spans="1:9">
      <c r="A72" s="202" t="s">
        <v>287</v>
      </c>
      <c r="B72" s="474">
        <f>SUM(B73:B75)</f>
        <v>591694</v>
      </c>
      <c r="C72" s="277"/>
      <c r="D72" s="474">
        <f t="shared" si="0"/>
        <v>591694</v>
      </c>
      <c r="E72" s="213"/>
      <c r="F72" s="213">
        <f t="shared" si="8"/>
        <v>0</v>
      </c>
      <c r="G72" s="348">
        <f t="shared" si="9"/>
        <v>0</v>
      </c>
      <c r="I72" s="47"/>
    </row>
    <row r="73" spans="1:9" ht="23">
      <c r="A73" s="43" t="s">
        <v>164</v>
      </c>
      <c r="B73" s="465">
        <v>37300</v>
      </c>
      <c r="C73" s="222"/>
      <c r="D73" s="465">
        <f t="shared" si="0"/>
        <v>37300</v>
      </c>
      <c r="E73" s="213"/>
      <c r="F73" s="213">
        <f t="shared" si="8"/>
        <v>0</v>
      </c>
      <c r="G73" s="348">
        <f t="shared" si="9"/>
        <v>0</v>
      </c>
      <c r="I73" s="47"/>
    </row>
    <row r="74" spans="1:9" ht="23">
      <c r="A74" s="43" t="s">
        <v>165</v>
      </c>
      <c r="B74" s="465">
        <v>529674</v>
      </c>
      <c r="C74" s="222"/>
      <c r="D74" s="465">
        <f t="shared" si="0"/>
        <v>529674</v>
      </c>
      <c r="E74" s="213"/>
      <c r="F74" s="213">
        <f t="shared" si="8"/>
        <v>0</v>
      </c>
      <c r="G74" s="348">
        <f t="shared" si="9"/>
        <v>0</v>
      </c>
      <c r="I74" s="47"/>
    </row>
    <row r="75" spans="1:9">
      <c r="A75" s="247" t="s">
        <v>173</v>
      </c>
      <c r="B75" s="461">
        <v>24720</v>
      </c>
      <c r="C75" s="222"/>
      <c r="D75" s="461">
        <f t="shared" si="0"/>
        <v>24720</v>
      </c>
      <c r="E75" s="213"/>
      <c r="F75" s="213">
        <f t="shared" si="8"/>
        <v>0</v>
      </c>
      <c r="G75" s="348">
        <f t="shared" si="9"/>
        <v>0</v>
      </c>
      <c r="I75" s="47"/>
    </row>
    <row r="76" spans="1:9">
      <c r="A76" s="43"/>
      <c r="B76" s="465"/>
      <c r="C76" s="222"/>
      <c r="D76" s="465">
        <f t="shared" si="0"/>
        <v>0</v>
      </c>
      <c r="E76" s="213"/>
      <c r="F76" s="213">
        <f t="shared" si="8"/>
        <v>0</v>
      </c>
      <c r="G76" s="348" t="str">
        <f t="shared" si="9"/>
        <v/>
      </c>
      <c r="I76" s="47"/>
    </row>
    <row r="77" spans="1:9">
      <c r="A77" s="55" t="s">
        <v>33</v>
      </c>
      <c r="B77" s="467">
        <f>SUM(B78:B78)</f>
        <v>19957</v>
      </c>
      <c r="C77" s="467">
        <f>SUM(C78:C79)</f>
        <v>69486</v>
      </c>
      <c r="D77" s="467">
        <f t="shared" si="0"/>
        <v>89443</v>
      </c>
      <c r="E77" s="213"/>
      <c r="F77" s="213">
        <f t="shared" si="8"/>
        <v>0</v>
      </c>
      <c r="G77" s="348">
        <f t="shared" si="9"/>
        <v>0</v>
      </c>
      <c r="I77" s="47"/>
    </row>
    <row r="78" spans="1:9">
      <c r="A78" s="43" t="s">
        <v>166</v>
      </c>
      <c r="B78" s="465">
        <v>19957</v>
      </c>
      <c r="C78" s="222"/>
      <c r="D78" s="465">
        <f t="shared" si="0"/>
        <v>19957</v>
      </c>
      <c r="E78" s="213"/>
      <c r="F78" s="213">
        <f t="shared" si="8"/>
        <v>0</v>
      </c>
      <c r="G78" s="348">
        <f t="shared" si="9"/>
        <v>0</v>
      </c>
      <c r="I78" s="47"/>
    </row>
    <row r="79" spans="1:9">
      <c r="A79" s="43" t="s">
        <v>338</v>
      </c>
      <c r="B79" s="475"/>
      <c r="C79" s="465">
        <v>69486</v>
      </c>
      <c r="D79" s="465">
        <f t="shared" si="0"/>
        <v>69486</v>
      </c>
      <c r="E79" s="213"/>
      <c r="F79" s="213">
        <f t="shared" si="8"/>
        <v>0</v>
      </c>
      <c r="G79" s="348">
        <f t="shared" si="9"/>
        <v>0</v>
      </c>
      <c r="I79" s="47"/>
    </row>
    <row r="80" spans="1:9">
      <c r="A80" s="35"/>
      <c r="B80" s="475"/>
      <c r="C80" s="222"/>
      <c r="D80" s="475">
        <f t="shared" si="0"/>
        <v>0</v>
      </c>
      <c r="E80" s="213"/>
      <c r="F80" s="213">
        <f t="shared" si="8"/>
        <v>0</v>
      </c>
      <c r="G80" s="348" t="str">
        <f t="shared" si="9"/>
        <v/>
      </c>
      <c r="I80" s="47"/>
    </row>
    <row r="81" spans="1:9">
      <c r="A81" s="55" t="s">
        <v>215</v>
      </c>
      <c r="B81" s="467">
        <f t="shared" ref="B81" si="10">B82</f>
        <v>47821</v>
      </c>
      <c r="C81" s="222">
        <f>C83</f>
        <v>20740</v>
      </c>
      <c r="D81" s="467">
        <f t="shared" si="0"/>
        <v>68561</v>
      </c>
      <c r="E81" s="213"/>
      <c r="F81" s="213">
        <f t="shared" si="8"/>
        <v>0</v>
      </c>
      <c r="G81" s="348">
        <f t="shared" si="9"/>
        <v>0</v>
      </c>
      <c r="I81" s="47"/>
    </row>
    <row r="82" spans="1:9">
      <c r="A82" s="43" t="s">
        <v>216</v>
      </c>
      <c r="B82" s="465">
        <v>47821</v>
      </c>
      <c r="C82" s="222"/>
      <c r="D82" s="465">
        <f t="shared" si="0"/>
        <v>47821</v>
      </c>
      <c r="E82" s="40"/>
      <c r="F82" s="40">
        <f t="shared" si="8"/>
        <v>0</v>
      </c>
      <c r="G82" s="358">
        <f t="shared" si="9"/>
        <v>0</v>
      </c>
      <c r="I82" s="47"/>
    </row>
    <row r="83" spans="1:9" ht="23">
      <c r="A83" s="43" t="s">
        <v>324</v>
      </c>
      <c r="B83" s="465"/>
      <c r="C83" s="222">
        <v>20740</v>
      </c>
      <c r="D83" s="465">
        <f t="shared" si="0"/>
        <v>20740</v>
      </c>
      <c r="E83" s="217"/>
      <c r="F83" s="217">
        <f t="shared" si="8"/>
        <v>0</v>
      </c>
      <c r="G83" s="352">
        <f t="shared" si="9"/>
        <v>0</v>
      </c>
      <c r="I83" s="47"/>
    </row>
    <row r="84" spans="1:9">
      <c r="A84" s="55"/>
      <c r="B84" s="467"/>
      <c r="C84" s="222"/>
      <c r="D84" s="467">
        <f t="shared" si="0"/>
        <v>0</v>
      </c>
      <c r="E84" s="213"/>
      <c r="F84" s="213">
        <f t="shared" si="8"/>
        <v>0</v>
      </c>
      <c r="G84" s="348" t="str">
        <f t="shared" si="9"/>
        <v/>
      </c>
      <c r="I84" s="47"/>
    </row>
    <row r="85" spans="1:9">
      <c r="A85" s="36" t="s">
        <v>1</v>
      </c>
      <c r="B85" s="459">
        <f>B87+B91+B107+B110+B113</f>
        <v>8848344</v>
      </c>
      <c r="C85" s="459">
        <f>C87+C91+C107+C110+C113</f>
        <v>-897989</v>
      </c>
      <c r="D85" s="459">
        <f t="shared" si="0"/>
        <v>7950355</v>
      </c>
      <c r="E85" s="40"/>
      <c r="F85" s="40">
        <f t="shared" si="8"/>
        <v>0</v>
      </c>
      <c r="G85" s="358">
        <f t="shared" si="9"/>
        <v>0</v>
      </c>
      <c r="I85" s="47"/>
    </row>
    <row r="86" spans="1:9">
      <c r="A86" s="36"/>
      <c r="B86" s="459"/>
      <c r="C86" s="222"/>
      <c r="D86" s="459">
        <f t="shared" si="0"/>
        <v>0</v>
      </c>
      <c r="E86" s="40"/>
      <c r="F86" s="40">
        <f t="shared" si="8"/>
        <v>0</v>
      </c>
      <c r="G86" s="358" t="str">
        <f t="shared" si="9"/>
        <v/>
      </c>
      <c r="I86" s="47"/>
    </row>
    <row r="87" spans="1:9">
      <c r="A87" s="180" t="s">
        <v>45</v>
      </c>
      <c r="B87" s="476">
        <f>SUM(B88:B89)</f>
        <v>1736035</v>
      </c>
      <c r="C87" s="476">
        <f>SUM(C88:C89)</f>
        <v>-886035</v>
      </c>
      <c r="D87" s="476">
        <f t="shared" si="0"/>
        <v>850000</v>
      </c>
      <c r="E87" s="40"/>
      <c r="F87" s="40">
        <f t="shared" si="8"/>
        <v>0</v>
      </c>
      <c r="G87" s="358">
        <f t="shared" si="9"/>
        <v>0</v>
      </c>
      <c r="I87" s="47"/>
    </row>
    <row r="88" spans="1:9">
      <c r="A88" s="181" t="s">
        <v>112</v>
      </c>
      <c r="B88" s="477">
        <v>850000</v>
      </c>
      <c r="C88" s="477"/>
      <c r="D88" s="477">
        <f t="shared" si="0"/>
        <v>850000</v>
      </c>
      <c r="E88" s="243"/>
      <c r="F88" s="243">
        <f t="shared" si="8"/>
        <v>0</v>
      </c>
      <c r="G88" s="359">
        <f t="shared" si="9"/>
        <v>0</v>
      </c>
      <c r="I88" s="47"/>
    </row>
    <row r="89" spans="1:9">
      <c r="A89" s="454" t="s">
        <v>211</v>
      </c>
      <c r="B89" s="470">
        <v>886035</v>
      </c>
      <c r="C89" s="470">
        <v>-886035</v>
      </c>
      <c r="D89" s="470">
        <f t="shared" si="0"/>
        <v>0</v>
      </c>
      <c r="E89" s="243"/>
      <c r="F89" s="243">
        <f t="shared" si="8"/>
        <v>0</v>
      </c>
      <c r="G89" s="359" t="str">
        <f t="shared" si="9"/>
        <v/>
      </c>
      <c r="I89" s="47"/>
    </row>
    <row r="90" spans="1:9">
      <c r="A90" s="55"/>
      <c r="B90" s="467"/>
      <c r="C90" s="477"/>
      <c r="D90" s="467">
        <f t="shared" si="0"/>
        <v>0</v>
      </c>
      <c r="E90" s="40"/>
      <c r="F90" s="40">
        <f t="shared" si="8"/>
        <v>0</v>
      </c>
      <c r="G90" s="358" t="str">
        <f t="shared" si="9"/>
        <v/>
      </c>
      <c r="I90" s="47"/>
    </row>
    <row r="91" spans="1:9">
      <c r="A91" s="202" t="s">
        <v>287</v>
      </c>
      <c r="B91" s="474">
        <f>B93+B96+B100+B102+B103+B104+B105+B92</f>
        <v>6421194</v>
      </c>
      <c r="C91" s="474">
        <f>C93+C96+C100+C101+C102+C103+C104+C105+C92</f>
        <v>488046</v>
      </c>
      <c r="D91" s="474">
        <f t="shared" si="0"/>
        <v>6909240</v>
      </c>
      <c r="E91" s="217"/>
      <c r="F91" s="217">
        <f t="shared" si="8"/>
        <v>0</v>
      </c>
      <c r="G91" s="352">
        <f t="shared" si="9"/>
        <v>0</v>
      </c>
      <c r="I91" s="47"/>
    </row>
    <row r="92" spans="1:9">
      <c r="A92" s="205" t="s">
        <v>133</v>
      </c>
      <c r="B92" s="478">
        <v>1291252</v>
      </c>
      <c r="C92" s="222"/>
      <c r="D92" s="478">
        <f t="shared" si="0"/>
        <v>1291252</v>
      </c>
      <c r="E92" s="40"/>
      <c r="F92" s="40">
        <f t="shared" si="8"/>
        <v>0</v>
      </c>
      <c r="G92" s="358">
        <f t="shared" si="9"/>
        <v>0</v>
      </c>
      <c r="I92" s="47"/>
    </row>
    <row r="93" spans="1:9">
      <c r="A93" s="33" t="s">
        <v>119</v>
      </c>
      <c r="B93" s="464">
        <f>SUM(B94:B94)</f>
        <v>468000</v>
      </c>
      <c r="C93" s="464">
        <f>SUM(C94:C95)</f>
        <v>368046</v>
      </c>
      <c r="D93" s="464">
        <f t="shared" si="0"/>
        <v>836046</v>
      </c>
      <c r="E93" s="213"/>
      <c r="F93" s="213">
        <f t="shared" si="8"/>
        <v>0</v>
      </c>
      <c r="G93" s="348">
        <f t="shared" si="9"/>
        <v>0</v>
      </c>
      <c r="I93" s="47"/>
    </row>
    <row r="94" spans="1:9">
      <c r="A94" s="73" t="s">
        <v>339</v>
      </c>
      <c r="B94" s="479">
        <v>468000</v>
      </c>
      <c r="C94" s="222"/>
      <c r="D94" s="479">
        <f t="shared" si="0"/>
        <v>468000</v>
      </c>
      <c r="E94" s="40"/>
      <c r="F94" s="40">
        <f t="shared" si="8"/>
        <v>0</v>
      </c>
      <c r="G94" s="358">
        <f t="shared" si="9"/>
        <v>0</v>
      </c>
      <c r="I94" s="47"/>
    </row>
    <row r="95" spans="1:9">
      <c r="A95" s="456" t="s">
        <v>340</v>
      </c>
      <c r="B95" s="479"/>
      <c r="C95" s="479">
        <v>368046</v>
      </c>
      <c r="D95" s="479">
        <f t="shared" si="0"/>
        <v>368046</v>
      </c>
      <c r="E95" s="40"/>
      <c r="F95" s="40">
        <f t="shared" si="8"/>
        <v>0</v>
      </c>
      <c r="G95" s="358">
        <f t="shared" si="9"/>
        <v>0</v>
      </c>
      <c r="I95" s="47"/>
    </row>
    <row r="96" spans="1:9">
      <c r="A96" s="33" t="s">
        <v>120</v>
      </c>
      <c r="B96" s="464">
        <f>SUM(B97:B99)</f>
        <v>2771229</v>
      </c>
      <c r="C96" s="222"/>
      <c r="D96" s="464">
        <f t="shared" si="0"/>
        <v>2771229</v>
      </c>
      <c r="E96" s="40"/>
      <c r="F96" s="40">
        <f t="shared" si="8"/>
        <v>0</v>
      </c>
      <c r="G96" s="358">
        <f t="shared" si="9"/>
        <v>0</v>
      </c>
      <c r="I96" s="47"/>
    </row>
    <row r="97" spans="1:9">
      <c r="A97" s="73" t="s">
        <v>341</v>
      </c>
      <c r="B97" s="479">
        <v>495643</v>
      </c>
      <c r="C97" s="222"/>
      <c r="D97" s="479">
        <f t="shared" si="0"/>
        <v>495643</v>
      </c>
      <c r="E97" s="40"/>
      <c r="F97" s="40">
        <f t="shared" si="8"/>
        <v>0</v>
      </c>
      <c r="G97" s="358">
        <f t="shared" si="9"/>
        <v>0</v>
      </c>
      <c r="I97" s="47"/>
    </row>
    <row r="98" spans="1:9">
      <c r="A98" s="74" t="s">
        <v>136</v>
      </c>
      <c r="B98" s="479">
        <v>1124456</v>
      </c>
      <c r="C98" s="222"/>
      <c r="D98" s="479">
        <f t="shared" si="0"/>
        <v>1124456</v>
      </c>
      <c r="E98" s="40"/>
      <c r="F98" s="40">
        <f t="shared" si="8"/>
        <v>0</v>
      </c>
      <c r="G98" s="358">
        <f t="shared" si="9"/>
        <v>0</v>
      </c>
      <c r="I98" s="47"/>
    </row>
    <row r="99" spans="1:9">
      <c r="A99" s="74" t="s">
        <v>122</v>
      </c>
      <c r="B99" s="479">
        <v>1151130</v>
      </c>
      <c r="C99" s="222"/>
      <c r="D99" s="479">
        <f t="shared" ref="D99:D115" si="11">SUM(B99:C99)</f>
        <v>1151130</v>
      </c>
      <c r="E99" s="62"/>
      <c r="F99" s="62">
        <f t="shared" si="8"/>
        <v>0</v>
      </c>
      <c r="G99" s="350">
        <f t="shared" si="9"/>
        <v>0</v>
      </c>
      <c r="I99" s="47"/>
    </row>
    <row r="100" spans="1:9">
      <c r="A100" s="33" t="s">
        <v>167</v>
      </c>
      <c r="B100" s="464">
        <v>1579999</v>
      </c>
      <c r="C100" s="222"/>
      <c r="D100" s="464">
        <f t="shared" si="11"/>
        <v>1579999</v>
      </c>
      <c r="E100" s="40"/>
      <c r="F100" s="40">
        <f t="shared" si="8"/>
        <v>0</v>
      </c>
      <c r="G100" s="358">
        <f t="shared" si="9"/>
        <v>0</v>
      </c>
      <c r="I100" s="47"/>
    </row>
    <row r="101" spans="1:9">
      <c r="A101" s="457" t="s">
        <v>342</v>
      </c>
      <c r="B101" s="480"/>
      <c r="C101" s="481">
        <v>120000</v>
      </c>
      <c r="D101" s="480">
        <f t="shared" si="11"/>
        <v>120000</v>
      </c>
      <c r="E101" s="219"/>
      <c r="F101" s="219">
        <f t="shared" si="8"/>
        <v>0</v>
      </c>
      <c r="G101" s="352">
        <f t="shared" si="9"/>
        <v>0</v>
      </c>
      <c r="I101" s="47"/>
    </row>
    <row r="102" spans="1:9">
      <c r="A102" s="248" t="s">
        <v>174</v>
      </c>
      <c r="B102" s="463">
        <v>192478</v>
      </c>
      <c r="C102" s="222"/>
      <c r="D102" s="463">
        <f t="shared" si="11"/>
        <v>192478</v>
      </c>
      <c r="E102" s="40"/>
      <c r="F102" s="40">
        <f t="shared" si="8"/>
        <v>0</v>
      </c>
      <c r="G102" s="358">
        <f t="shared" si="9"/>
        <v>0</v>
      </c>
      <c r="I102" s="47"/>
    </row>
    <row r="103" spans="1:9">
      <c r="A103" s="33" t="s">
        <v>213</v>
      </c>
      <c r="B103" s="464">
        <v>37199</v>
      </c>
      <c r="C103" s="482"/>
      <c r="D103" s="464">
        <f t="shared" si="11"/>
        <v>37199</v>
      </c>
      <c r="E103" s="40"/>
      <c r="F103" s="40">
        <f t="shared" si="8"/>
        <v>0</v>
      </c>
      <c r="G103" s="358">
        <f t="shared" si="9"/>
        <v>0</v>
      </c>
      <c r="I103" s="47"/>
    </row>
    <row r="104" spans="1:9" ht="23">
      <c r="A104" s="43" t="s">
        <v>194</v>
      </c>
      <c r="B104" s="465">
        <v>75157</v>
      </c>
      <c r="C104" s="90"/>
      <c r="D104" s="465">
        <f t="shared" si="11"/>
        <v>75157</v>
      </c>
      <c r="E104" s="40"/>
      <c r="F104" s="40">
        <f t="shared" si="8"/>
        <v>0</v>
      </c>
      <c r="G104" s="358">
        <f t="shared" si="9"/>
        <v>0</v>
      </c>
      <c r="I104" s="47"/>
    </row>
    <row r="105" spans="1:9">
      <c r="A105" s="247" t="s">
        <v>173</v>
      </c>
      <c r="B105" s="461">
        <v>5880</v>
      </c>
      <c r="C105" s="483"/>
      <c r="D105" s="461">
        <f t="shared" si="11"/>
        <v>5880</v>
      </c>
      <c r="E105" s="268"/>
      <c r="F105" s="268">
        <f t="shared" si="8"/>
        <v>0</v>
      </c>
      <c r="G105" s="360">
        <f t="shared" si="9"/>
        <v>0</v>
      </c>
      <c r="I105" s="47"/>
    </row>
    <row r="106" spans="1:9">
      <c r="A106" s="43"/>
      <c r="B106" s="465"/>
      <c r="C106" s="483"/>
      <c r="D106" s="465">
        <f t="shared" si="11"/>
        <v>0</v>
      </c>
      <c r="F106" s="39">
        <f t="shared" si="8"/>
        <v>0</v>
      </c>
      <c r="G106" s="355" t="str">
        <f t="shared" si="9"/>
        <v/>
      </c>
      <c r="I106" s="47"/>
    </row>
    <row r="107" spans="1:9">
      <c r="A107" s="55" t="s">
        <v>33</v>
      </c>
      <c r="B107" s="467">
        <f>SUM(B108)</f>
        <v>152865</v>
      </c>
      <c r="C107" s="483"/>
      <c r="D107" s="467">
        <f t="shared" si="11"/>
        <v>152865</v>
      </c>
      <c r="E107" s="219"/>
      <c r="F107" s="219">
        <f t="shared" si="8"/>
        <v>0</v>
      </c>
      <c r="G107" s="352">
        <f t="shared" si="9"/>
        <v>0</v>
      </c>
      <c r="I107" s="47"/>
    </row>
    <row r="108" spans="1:9">
      <c r="A108" s="43" t="s">
        <v>214</v>
      </c>
      <c r="B108" s="465">
        <v>152865</v>
      </c>
      <c r="C108" s="484"/>
      <c r="D108" s="465">
        <f t="shared" si="11"/>
        <v>152865</v>
      </c>
      <c r="F108" s="39">
        <f t="shared" si="8"/>
        <v>0</v>
      </c>
      <c r="G108" s="355">
        <f t="shared" si="9"/>
        <v>0</v>
      </c>
      <c r="I108" s="47"/>
    </row>
    <row r="109" spans="1:9">
      <c r="A109" s="43"/>
      <c r="B109" s="465"/>
      <c r="C109" s="483"/>
      <c r="D109" s="465">
        <f t="shared" si="11"/>
        <v>0</v>
      </c>
      <c r="E109" s="220"/>
      <c r="F109" s="220">
        <f t="shared" si="8"/>
        <v>0</v>
      </c>
      <c r="G109" s="359" t="str">
        <f t="shared" si="9"/>
        <v/>
      </c>
      <c r="I109" s="47"/>
    </row>
    <row r="110" spans="1:9">
      <c r="A110" s="55" t="s">
        <v>215</v>
      </c>
      <c r="B110" s="467">
        <f t="shared" ref="B110" si="12">B111</f>
        <v>38250</v>
      </c>
      <c r="C110" s="483"/>
      <c r="D110" s="467">
        <f t="shared" si="11"/>
        <v>38250</v>
      </c>
      <c r="F110" s="39">
        <f t="shared" si="8"/>
        <v>0</v>
      </c>
      <c r="G110" s="355">
        <f t="shared" si="9"/>
        <v>0</v>
      </c>
      <c r="I110" s="47"/>
    </row>
    <row r="111" spans="1:9">
      <c r="A111" s="43" t="s">
        <v>216</v>
      </c>
      <c r="B111" s="465">
        <v>38250</v>
      </c>
      <c r="C111" s="485"/>
      <c r="D111" s="465">
        <f t="shared" si="11"/>
        <v>38250</v>
      </c>
      <c r="F111" s="39">
        <f t="shared" si="8"/>
        <v>0</v>
      </c>
      <c r="G111" s="355">
        <f t="shared" si="9"/>
        <v>0</v>
      </c>
      <c r="I111" s="47"/>
    </row>
    <row r="112" spans="1:9">
      <c r="A112" s="43"/>
      <c r="B112" s="465"/>
      <c r="C112" s="483"/>
      <c r="D112" s="465">
        <f t="shared" si="11"/>
        <v>0</v>
      </c>
      <c r="F112" s="39">
        <f t="shared" si="8"/>
        <v>0</v>
      </c>
      <c r="G112" s="355" t="str">
        <f t="shared" si="9"/>
        <v/>
      </c>
      <c r="I112" s="47"/>
    </row>
    <row r="113" spans="1:9">
      <c r="A113" s="55" t="s">
        <v>212</v>
      </c>
      <c r="B113" s="467">
        <f>B114</f>
        <v>500000</v>
      </c>
      <c r="C113" s="197">
        <f>SUM(C114)</f>
        <v>-500000</v>
      </c>
      <c r="D113" s="467">
        <f t="shared" si="11"/>
        <v>0</v>
      </c>
      <c r="F113" s="39">
        <f t="shared" si="8"/>
        <v>0</v>
      </c>
      <c r="G113" s="355" t="str">
        <f t="shared" si="9"/>
        <v/>
      </c>
      <c r="I113" s="47"/>
    </row>
    <row r="114" spans="1:9" ht="23">
      <c r="A114" s="455" t="s">
        <v>343</v>
      </c>
      <c r="B114" s="472">
        <v>500000</v>
      </c>
      <c r="C114" s="277">
        <v>-500000</v>
      </c>
      <c r="D114" s="472">
        <f t="shared" si="11"/>
        <v>0</v>
      </c>
      <c r="F114" s="39">
        <f t="shared" si="8"/>
        <v>0</v>
      </c>
      <c r="G114" s="355" t="str">
        <f t="shared" si="9"/>
        <v/>
      </c>
      <c r="I114" s="47"/>
    </row>
    <row r="115" spans="1:9">
      <c r="A115" s="222"/>
      <c r="B115" s="459"/>
      <c r="C115" s="222"/>
      <c r="D115" s="459">
        <f t="shared" si="11"/>
        <v>0</v>
      </c>
      <c r="E115" s="221"/>
      <c r="F115" s="221">
        <f t="shared" si="8"/>
        <v>0</v>
      </c>
      <c r="G115" s="361" t="str">
        <f t="shared" si="9"/>
        <v/>
      </c>
      <c r="I115" s="47"/>
    </row>
    <row r="116" spans="1:9" ht="13">
      <c r="A116" s="75" t="s">
        <v>228</v>
      </c>
      <c r="B116" s="486">
        <f>B6+B34+B28</f>
        <v>147476244</v>
      </c>
      <c r="C116" s="486">
        <f t="shared" ref="C116:D116" si="13">C6+C34+C28</f>
        <v>14744227</v>
      </c>
      <c r="D116" s="486">
        <f t="shared" si="13"/>
        <v>162220471</v>
      </c>
      <c r="E116" s="214"/>
      <c r="F116" s="214">
        <f t="shared" si="8"/>
        <v>0</v>
      </c>
      <c r="G116" s="347">
        <f t="shared" si="9"/>
        <v>0</v>
      </c>
      <c r="I116" s="47"/>
    </row>
    <row r="117" spans="1:9" ht="13">
      <c r="A117" s="14"/>
      <c r="B117" s="6"/>
      <c r="C117" s="6"/>
    </row>
    <row r="118" spans="1:9" ht="13">
      <c r="A118" s="14"/>
      <c r="B118" s="6"/>
      <c r="C118" s="6"/>
    </row>
    <row r="119" spans="1:9">
      <c r="A119" s="222"/>
    </row>
    <row r="120" spans="1:9">
      <c r="A120" s="223"/>
    </row>
    <row r="121" spans="1:9">
      <c r="A121" s="223"/>
    </row>
  </sheetData>
  <mergeCells count="5">
    <mergeCell ref="E3:E4"/>
    <mergeCell ref="F3:H3"/>
    <mergeCell ref="B3:B4"/>
    <mergeCell ref="C3:C4"/>
    <mergeCell ref="D3:D4"/>
  </mergeCells>
  <phoneticPr fontId="42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zoomScaleNormal="100" workbookViewId="0">
      <pane xSplit="2" ySplit="5" topLeftCell="C6" activePane="bottomRight" state="frozen"/>
      <selection activeCell="B18" sqref="B18:B25"/>
      <selection pane="topRight" activeCell="B18" sqref="B18:B25"/>
      <selection pane="bottomLeft" activeCell="B18" sqref="B18:B25"/>
      <selection pane="bottomRight" activeCell="B14" sqref="B14"/>
    </sheetView>
  </sheetViews>
  <sheetFormatPr defaultRowHeight="12.5"/>
  <cols>
    <col min="1" max="1" width="4.26953125" style="234" bestFit="1" customWidth="1"/>
    <col min="2" max="2" width="27.26953125" style="234" customWidth="1"/>
    <col min="3" max="3" width="11.1796875" style="234" customWidth="1"/>
    <col min="4" max="4" width="9.81640625" style="234" bestFit="1" customWidth="1"/>
    <col min="5" max="6" width="10.81640625" style="234" bestFit="1" customWidth="1"/>
    <col min="7" max="7" width="2.7265625" style="234" customWidth="1"/>
    <col min="8" max="222" width="9.1796875" style="234"/>
    <col min="223" max="223" width="4.26953125" style="234" bestFit="1" customWidth="1"/>
    <col min="224" max="224" width="35.453125" style="234" customWidth="1"/>
    <col min="225" max="227" width="11.1796875" style="234" bestFit="1" customWidth="1"/>
    <col min="228" max="228" width="12.7265625" style="234" bestFit="1" customWidth="1"/>
    <col min="229" max="229" width="12.453125" style="234" customWidth="1"/>
    <col min="230" max="230" width="12.7265625" style="234" customWidth="1"/>
    <col min="231" max="231" width="2.7265625" style="234" customWidth="1"/>
    <col min="232" max="478" width="9.1796875" style="234"/>
    <col min="479" max="479" width="4.26953125" style="234" bestFit="1" customWidth="1"/>
    <col min="480" max="480" width="35.453125" style="234" customWidth="1"/>
    <col min="481" max="483" width="11.1796875" style="234" bestFit="1" customWidth="1"/>
    <col min="484" max="484" width="12.7265625" style="234" bestFit="1" customWidth="1"/>
    <col min="485" max="485" width="12.453125" style="234" customWidth="1"/>
    <col min="486" max="486" width="12.7265625" style="234" customWidth="1"/>
    <col min="487" max="487" width="2.7265625" style="234" customWidth="1"/>
    <col min="488" max="734" width="9.1796875" style="234"/>
    <col min="735" max="735" width="4.26953125" style="234" bestFit="1" customWidth="1"/>
    <col min="736" max="736" width="35.453125" style="234" customWidth="1"/>
    <col min="737" max="739" width="11.1796875" style="234" bestFit="1" customWidth="1"/>
    <col min="740" max="740" width="12.7265625" style="234" bestFit="1" customWidth="1"/>
    <col min="741" max="741" width="12.453125" style="234" customWidth="1"/>
    <col min="742" max="742" width="12.7265625" style="234" customWidth="1"/>
    <col min="743" max="743" width="2.7265625" style="234" customWidth="1"/>
    <col min="744" max="990" width="9.1796875" style="234"/>
    <col min="991" max="991" width="4.26953125" style="234" bestFit="1" customWidth="1"/>
    <col min="992" max="992" width="35.453125" style="234" customWidth="1"/>
    <col min="993" max="995" width="11.1796875" style="234" bestFit="1" customWidth="1"/>
    <col min="996" max="996" width="12.7265625" style="234" bestFit="1" customWidth="1"/>
    <col min="997" max="997" width="12.453125" style="234" customWidth="1"/>
    <col min="998" max="998" width="12.7265625" style="234" customWidth="1"/>
    <col min="999" max="999" width="2.7265625" style="234" customWidth="1"/>
    <col min="1000" max="1246" width="9.1796875" style="234"/>
    <col min="1247" max="1247" width="4.26953125" style="234" bestFit="1" customWidth="1"/>
    <col min="1248" max="1248" width="35.453125" style="234" customWidth="1"/>
    <col min="1249" max="1251" width="11.1796875" style="234" bestFit="1" customWidth="1"/>
    <col min="1252" max="1252" width="12.7265625" style="234" bestFit="1" customWidth="1"/>
    <col min="1253" max="1253" width="12.453125" style="234" customWidth="1"/>
    <col min="1254" max="1254" width="12.7265625" style="234" customWidth="1"/>
    <col min="1255" max="1255" width="2.7265625" style="234" customWidth="1"/>
    <col min="1256" max="1502" width="9.1796875" style="234"/>
    <col min="1503" max="1503" width="4.26953125" style="234" bestFit="1" customWidth="1"/>
    <col min="1504" max="1504" width="35.453125" style="234" customWidth="1"/>
    <col min="1505" max="1507" width="11.1796875" style="234" bestFit="1" customWidth="1"/>
    <col min="1508" max="1508" width="12.7265625" style="234" bestFit="1" customWidth="1"/>
    <col min="1509" max="1509" width="12.453125" style="234" customWidth="1"/>
    <col min="1510" max="1510" width="12.7265625" style="234" customWidth="1"/>
    <col min="1511" max="1511" width="2.7265625" style="234" customWidth="1"/>
    <col min="1512" max="1758" width="9.1796875" style="234"/>
    <col min="1759" max="1759" width="4.26953125" style="234" bestFit="1" customWidth="1"/>
    <col min="1760" max="1760" width="35.453125" style="234" customWidth="1"/>
    <col min="1761" max="1763" width="11.1796875" style="234" bestFit="1" customWidth="1"/>
    <col min="1764" max="1764" width="12.7265625" style="234" bestFit="1" customWidth="1"/>
    <col min="1765" max="1765" width="12.453125" style="234" customWidth="1"/>
    <col min="1766" max="1766" width="12.7265625" style="234" customWidth="1"/>
    <col min="1767" max="1767" width="2.7265625" style="234" customWidth="1"/>
    <col min="1768" max="2014" width="9.1796875" style="234"/>
    <col min="2015" max="2015" width="4.26953125" style="234" bestFit="1" customWidth="1"/>
    <col min="2016" max="2016" width="35.453125" style="234" customWidth="1"/>
    <col min="2017" max="2019" width="11.1796875" style="234" bestFit="1" customWidth="1"/>
    <col min="2020" max="2020" width="12.7265625" style="234" bestFit="1" customWidth="1"/>
    <col min="2021" max="2021" width="12.453125" style="234" customWidth="1"/>
    <col min="2022" max="2022" width="12.7265625" style="234" customWidth="1"/>
    <col min="2023" max="2023" width="2.7265625" style="234" customWidth="1"/>
    <col min="2024" max="2270" width="9.1796875" style="234"/>
    <col min="2271" max="2271" width="4.26953125" style="234" bestFit="1" customWidth="1"/>
    <col min="2272" max="2272" width="35.453125" style="234" customWidth="1"/>
    <col min="2273" max="2275" width="11.1796875" style="234" bestFit="1" customWidth="1"/>
    <col min="2276" max="2276" width="12.7265625" style="234" bestFit="1" customWidth="1"/>
    <col min="2277" max="2277" width="12.453125" style="234" customWidth="1"/>
    <col min="2278" max="2278" width="12.7265625" style="234" customWidth="1"/>
    <col min="2279" max="2279" width="2.7265625" style="234" customWidth="1"/>
    <col min="2280" max="2526" width="9.1796875" style="234"/>
    <col min="2527" max="2527" width="4.26953125" style="234" bestFit="1" customWidth="1"/>
    <col min="2528" max="2528" width="35.453125" style="234" customWidth="1"/>
    <col min="2529" max="2531" width="11.1796875" style="234" bestFit="1" customWidth="1"/>
    <col min="2532" max="2532" width="12.7265625" style="234" bestFit="1" customWidth="1"/>
    <col min="2533" max="2533" width="12.453125" style="234" customWidth="1"/>
    <col min="2534" max="2534" width="12.7265625" style="234" customWidth="1"/>
    <col min="2535" max="2535" width="2.7265625" style="234" customWidth="1"/>
    <col min="2536" max="2782" width="9.1796875" style="234"/>
    <col min="2783" max="2783" width="4.26953125" style="234" bestFit="1" customWidth="1"/>
    <col min="2784" max="2784" width="35.453125" style="234" customWidth="1"/>
    <col min="2785" max="2787" width="11.1796875" style="234" bestFit="1" customWidth="1"/>
    <col min="2788" max="2788" width="12.7265625" style="234" bestFit="1" customWidth="1"/>
    <col min="2789" max="2789" width="12.453125" style="234" customWidth="1"/>
    <col min="2790" max="2790" width="12.7265625" style="234" customWidth="1"/>
    <col min="2791" max="2791" width="2.7265625" style="234" customWidth="1"/>
    <col min="2792" max="3038" width="9.1796875" style="234"/>
    <col min="3039" max="3039" width="4.26953125" style="234" bestFit="1" customWidth="1"/>
    <col min="3040" max="3040" width="35.453125" style="234" customWidth="1"/>
    <col min="3041" max="3043" width="11.1796875" style="234" bestFit="1" customWidth="1"/>
    <col min="3044" max="3044" width="12.7265625" style="234" bestFit="1" customWidth="1"/>
    <col min="3045" max="3045" width="12.453125" style="234" customWidth="1"/>
    <col min="3046" max="3046" width="12.7265625" style="234" customWidth="1"/>
    <col min="3047" max="3047" width="2.7265625" style="234" customWidth="1"/>
    <col min="3048" max="3294" width="9.1796875" style="234"/>
    <col min="3295" max="3295" width="4.26953125" style="234" bestFit="1" customWidth="1"/>
    <col min="3296" max="3296" width="35.453125" style="234" customWidth="1"/>
    <col min="3297" max="3299" width="11.1796875" style="234" bestFit="1" customWidth="1"/>
    <col min="3300" max="3300" width="12.7265625" style="234" bestFit="1" customWidth="1"/>
    <col min="3301" max="3301" width="12.453125" style="234" customWidth="1"/>
    <col min="3302" max="3302" width="12.7265625" style="234" customWidth="1"/>
    <col min="3303" max="3303" width="2.7265625" style="234" customWidth="1"/>
    <col min="3304" max="3550" width="9.1796875" style="234"/>
    <col min="3551" max="3551" width="4.26953125" style="234" bestFit="1" customWidth="1"/>
    <col min="3552" max="3552" width="35.453125" style="234" customWidth="1"/>
    <col min="3553" max="3555" width="11.1796875" style="234" bestFit="1" customWidth="1"/>
    <col min="3556" max="3556" width="12.7265625" style="234" bestFit="1" customWidth="1"/>
    <col min="3557" max="3557" width="12.453125" style="234" customWidth="1"/>
    <col min="3558" max="3558" width="12.7265625" style="234" customWidth="1"/>
    <col min="3559" max="3559" width="2.7265625" style="234" customWidth="1"/>
    <col min="3560" max="3806" width="9.1796875" style="234"/>
    <col min="3807" max="3807" width="4.26953125" style="234" bestFit="1" customWidth="1"/>
    <col min="3808" max="3808" width="35.453125" style="234" customWidth="1"/>
    <col min="3809" max="3811" width="11.1796875" style="234" bestFit="1" customWidth="1"/>
    <col min="3812" max="3812" width="12.7265625" style="234" bestFit="1" customWidth="1"/>
    <col min="3813" max="3813" width="12.453125" style="234" customWidth="1"/>
    <col min="3814" max="3814" width="12.7265625" style="234" customWidth="1"/>
    <col min="3815" max="3815" width="2.7265625" style="234" customWidth="1"/>
    <col min="3816" max="4062" width="9.1796875" style="234"/>
    <col min="4063" max="4063" width="4.26953125" style="234" bestFit="1" customWidth="1"/>
    <col min="4064" max="4064" width="35.453125" style="234" customWidth="1"/>
    <col min="4065" max="4067" width="11.1796875" style="234" bestFit="1" customWidth="1"/>
    <col min="4068" max="4068" width="12.7265625" style="234" bestFit="1" customWidth="1"/>
    <col min="4069" max="4069" width="12.453125" style="234" customWidth="1"/>
    <col min="4070" max="4070" width="12.7265625" style="234" customWidth="1"/>
    <col min="4071" max="4071" width="2.7265625" style="234" customWidth="1"/>
    <col min="4072" max="4318" width="9.1796875" style="234"/>
    <col min="4319" max="4319" width="4.26953125" style="234" bestFit="1" customWidth="1"/>
    <col min="4320" max="4320" width="35.453125" style="234" customWidth="1"/>
    <col min="4321" max="4323" width="11.1796875" style="234" bestFit="1" customWidth="1"/>
    <col min="4324" max="4324" width="12.7265625" style="234" bestFit="1" customWidth="1"/>
    <col min="4325" max="4325" width="12.453125" style="234" customWidth="1"/>
    <col min="4326" max="4326" width="12.7265625" style="234" customWidth="1"/>
    <col min="4327" max="4327" width="2.7265625" style="234" customWidth="1"/>
    <col min="4328" max="4574" width="9.1796875" style="234"/>
    <col min="4575" max="4575" width="4.26953125" style="234" bestFit="1" customWidth="1"/>
    <col min="4576" max="4576" width="35.453125" style="234" customWidth="1"/>
    <col min="4577" max="4579" width="11.1796875" style="234" bestFit="1" customWidth="1"/>
    <col min="4580" max="4580" width="12.7265625" style="234" bestFit="1" customWidth="1"/>
    <col min="4581" max="4581" width="12.453125" style="234" customWidth="1"/>
    <col min="4582" max="4582" width="12.7265625" style="234" customWidth="1"/>
    <col min="4583" max="4583" width="2.7265625" style="234" customWidth="1"/>
    <col min="4584" max="4830" width="9.1796875" style="234"/>
    <col min="4831" max="4831" width="4.26953125" style="234" bestFit="1" customWidth="1"/>
    <col min="4832" max="4832" width="35.453125" style="234" customWidth="1"/>
    <col min="4833" max="4835" width="11.1796875" style="234" bestFit="1" customWidth="1"/>
    <col min="4836" max="4836" width="12.7265625" style="234" bestFit="1" customWidth="1"/>
    <col min="4837" max="4837" width="12.453125" style="234" customWidth="1"/>
    <col min="4838" max="4838" width="12.7265625" style="234" customWidth="1"/>
    <col min="4839" max="4839" width="2.7265625" style="234" customWidth="1"/>
    <col min="4840" max="5086" width="9.1796875" style="234"/>
    <col min="5087" max="5087" width="4.26953125" style="234" bestFit="1" customWidth="1"/>
    <col min="5088" max="5088" width="35.453125" style="234" customWidth="1"/>
    <col min="5089" max="5091" width="11.1796875" style="234" bestFit="1" customWidth="1"/>
    <col min="5092" max="5092" width="12.7265625" style="234" bestFit="1" customWidth="1"/>
    <col min="5093" max="5093" width="12.453125" style="234" customWidth="1"/>
    <col min="5094" max="5094" width="12.7265625" style="234" customWidth="1"/>
    <col min="5095" max="5095" width="2.7265625" style="234" customWidth="1"/>
    <col min="5096" max="5342" width="9.1796875" style="234"/>
    <col min="5343" max="5343" width="4.26953125" style="234" bestFit="1" customWidth="1"/>
    <col min="5344" max="5344" width="35.453125" style="234" customWidth="1"/>
    <col min="5345" max="5347" width="11.1796875" style="234" bestFit="1" customWidth="1"/>
    <col min="5348" max="5348" width="12.7265625" style="234" bestFit="1" customWidth="1"/>
    <col min="5349" max="5349" width="12.453125" style="234" customWidth="1"/>
    <col min="5350" max="5350" width="12.7265625" style="234" customWidth="1"/>
    <col min="5351" max="5351" width="2.7265625" style="234" customWidth="1"/>
    <col min="5352" max="5598" width="9.1796875" style="234"/>
    <col min="5599" max="5599" width="4.26953125" style="234" bestFit="1" customWidth="1"/>
    <col min="5600" max="5600" width="35.453125" style="234" customWidth="1"/>
    <col min="5601" max="5603" width="11.1796875" style="234" bestFit="1" customWidth="1"/>
    <col min="5604" max="5604" width="12.7265625" style="234" bestFit="1" customWidth="1"/>
    <col min="5605" max="5605" width="12.453125" style="234" customWidth="1"/>
    <col min="5606" max="5606" width="12.7265625" style="234" customWidth="1"/>
    <col min="5607" max="5607" width="2.7265625" style="234" customWidth="1"/>
    <col min="5608" max="5854" width="9.1796875" style="234"/>
    <col min="5855" max="5855" width="4.26953125" style="234" bestFit="1" customWidth="1"/>
    <col min="5856" max="5856" width="35.453125" style="234" customWidth="1"/>
    <col min="5857" max="5859" width="11.1796875" style="234" bestFit="1" customWidth="1"/>
    <col min="5860" max="5860" width="12.7265625" style="234" bestFit="1" customWidth="1"/>
    <col min="5861" max="5861" width="12.453125" style="234" customWidth="1"/>
    <col min="5862" max="5862" width="12.7265625" style="234" customWidth="1"/>
    <col min="5863" max="5863" width="2.7265625" style="234" customWidth="1"/>
    <col min="5864" max="6110" width="9.1796875" style="234"/>
    <col min="6111" max="6111" width="4.26953125" style="234" bestFit="1" customWidth="1"/>
    <col min="6112" max="6112" width="35.453125" style="234" customWidth="1"/>
    <col min="6113" max="6115" width="11.1796875" style="234" bestFit="1" customWidth="1"/>
    <col min="6116" max="6116" width="12.7265625" style="234" bestFit="1" customWidth="1"/>
    <col min="6117" max="6117" width="12.453125" style="234" customWidth="1"/>
    <col min="6118" max="6118" width="12.7265625" style="234" customWidth="1"/>
    <col min="6119" max="6119" width="2.7265625" style="234" customWidth="1"/>
    <col min="6120" max="6366" width="9.1796875" style="234"/>
    <col min="6367" max="6367" width="4.26953125" style="234" bestFit="1" customWidth="1"/>
    <col min="6368" max="6368" width="35.453125" style="234" customWidth="1"/>
    <col min="6369" max="6371" width="11.1796875" style="234" bestFit="1" customWidth="1"/>
    <col min="6372" max="6372" width="12.7265625" style="234" bestFit="1" customWidth="1"/>
    <col min="6373" max="6373" width="12.453125" style="234" customWidth="1"/>
    <col min="6374" max="6374" width="12.7265625" style="234" customWidth="1"/>
    <col min="6375" max="6375" width="2.7265625" style="234" customWidth="1"/>
    <col min="6376" max="6622" width="9.1796875" style="234"/>
    <col min="6623" max="6623" width="4.26953125" style="234" bestFit="1" customWidth="1"/>
    <col min="6624" max="6624" width="35.453125" style="234" customWidth="1"/>
    <col min="6625" max="6627" width="11.1796875" style="234" bestFit="1" customWidth="1"/>
    <col min="6628" max="6628" width="12.7265625" style="234" bestFit="1" customWidth="1"/>
    <col min="6629" max="6629" width="12.453125" style="234" customWidth="1"/>
    <col min="6630" max="6630" width="12.7265625" style="234" customWidth="1"/>
    <col min="6631" max="6631" width="2.7265625" style="234" customWidth="1"/>
    <col min="6632" max="6878" width="9.1796875" style="234"/>
    <col min="6879" max="6879" width="4.26953125" style="234" bestFit="1" customWidth="1"/>
    <col min="6880" max="6880" width="35.453125" style="234" customWidth="1"/>
    <col min="6881" max="6883" width="11.1796875" style="234" bestFit="1" customWidth="1"/>
    <col min="6884" max="6884" width="12.7265625" style="234" bestFit="1" customWidth="1"/>
    <col min="6885" max="6885" width="12.453125" style="234" customWidth="1"/>
    <col min="6886" max="6886" width="12.7265625" style="234" customWidth="1"/>
    <col min="6887" max="6887" width="2.7265625" style="234" customWidth="1"/>
    <col min="6888" max="7134" width="9.1796875" style="234"/>
    <col min="7135" max="7135" width="4.26953125" style="234" bestFit="1" customWidth="1"/>
    <col min="7136" max="7136" width="35.453125" style="234" customWidth="1"/>
    <col min="7137" max="7139" width="11.1796875" style="234" bestFit="1" customWidth="1"/>
    <col min="7140" max="7140" width="12.7265625" style="234" bestFit="1" customWidth="1"/>
    <col min="7141" max="7141" width="12.453125" style="234" customWidth="1"/>
    <col min="7142" max="7142" width="12.7265625" style="234" customWidth="1"/>
    <col min="7143" max="7143" width="2.7265625" style="234" customWidth="1"/>
    <col min="7144" max="7390" width="9.1796875" style="234"/>
    <col min="7391" max="7391" width="4.26953125" style="234" bestFit="1" customWidth="1"/>
    <col min="7392" max="7392" width="35.453125" style="234" customWidth="1"/>
    <col min="7393" max="7395" width="11.1796875" style="234" bestFit="1" customWidth="1"/>
    <col min="7396" max="7396" width="12.7265625" style="234" bestFit="1" customWidth="1"/>
    <col min="7397" max="7397" width="12.453125" style="234" customWidth="1"/>
    <col min="7398" max="7398" width="12.7265625" style="234" customWidth="1"/>
    <col min="7399" max="7399" width="2.7265625" style="234" customWidth="1"/>
    <col min="7400" max="7646" width="9.1796875" style="234"/>
    <col min="7647" max="7647" width="4.26953125" style="234" bestFit="1" customWidth="1"/>
    <col min="7648" max="7648" width="35.453125" style="234" customWidth="1"/>
    <col min="7649" max="7651" width="11.1796875" style="234" bestFit="1" customWidth="1"/>
    <col min="7652" max="7652" width="12.7265625" style="234" bestFit="1" customWidth="1"/>
    <col min="7653" max="7653" width="12.453125" style="234" customWidth="1"/>
    <col min="7654" max="7654" width="12.7265625" style="234" customWidth="1"/>
    <col min="7655" max="7655" width="2.7265625" style="234" customWidth="1"/>
    <col min="7656" max="7902" width="9.1796875" style="234"/>
    <col min="7903" max="7903" width="4.26953125" style="234" bestFit="1" customWidth="1"/>
    <col min="7904" max="7904" width="35.453125" style="234" customWidth="1"/>
    <col min="7905" max="7907" width="11.1796875" style="234" bestFit="1" customWidth="1"/>
    <col min="7908" max="7908" width="12.7265625" style="234" bestFit="1" customWidth="1"/>
    <col min="7909" max="7909" width="12.453125" style="234" customWidth="1"/>
    <col min="7910" max="7910" width="12.7265625" style="234" customWidth="1"/>
    <col min="7911" max="7911" width="2.7265625" style="234" customWidth="1"/>
    <col min="7912" max="8158" width="9.1796875" style="234"/>
    <col min="8159" max="8159" width="4.26953125" style="234" bestFit="1" customWidth="1"/>
    <col min="8160" max="8160" width="35.453125" style="234" customWidth="1"/>
    <col min="8161" max="8163" width="11.1796875" style="234" bestFit="1" customWidth="1"/>
    <col min="8164" max="8164" width="12.7265625" style="234" bestFit="1" customWidth="1"/>
    <col min="8165" max="8165" width="12.453125" style="234" customWidth="1"/>
    <col min="8166" max="8166" width="12.7265625" style="234" customWidth="1"/>
    <col min="8167" max="8167" width="2.7265625" style="234" customWidth="1"/>
    <col min="8168" max="8414" width="9.1796875" style="234"/>
    <col min="8415" max="8415" width="4.26953125" style="234" bestFit="1" customWidth="1"/>
    <col min="8416" max="8416" width="35.453125" style="234" customWidth="1"/>
    <col min="8417" max="8419" width="11.1796875" style="234" bestFit="1" customWidth="1"/>
    <col min="8420" max="8420" width="12.7265625" style="234" bestFit="1" customWidth="1"/>
    <col min="8421" max="8421" width="12.453125" style="234" customWidth="1"/>
    <col min="8422" max="8422" width="12.7265625" style="234" customWidth="1"/>
    <col min="8423" max="8423" width="2.7265625" style="234" customWidth="1"/>
    <col min="8424" max="8670" width="9.1796875" style="234"/>
    <col min="8671" max="8671" width="4.26953125" style="234" bestFit="1" customWidth="1"/>
    <col min="8672" max="8672" width="35.453125" style="234" customWidth="1"/>
    <col min="8673" max="8675" width="11.1796875" style="234" bestFit="1" customWidth="1"/>
    <col min="8676" max="8676" width="12.7265625" style="234" bestFit="1" customWidth="1"/>
    <col min="8677" max="8677" width="12.453125" style="234" customWidth="1"/>
    <col min="8678" max="8678" width="12.7265625" style="234" customWidth="1"/>
    <col min="8679" max="8679" width="2.7265625" style="234" customWidth="1"/>
    <col min="8680" max="8926" width="9.1796875" style="234"/>
    <col min="8927" max="8927" width="4.26953125" style="234" bestFit="1" customWidth="1"/>
    <col min="8928" max="8928" width="35.453125" style="234" customWidth="1"/>
    <col min="8929" max="8931" width="11.1796875" style="234" bestFit="1" customWidth="1"/>
    <col min="8932" max="8932" width="12.7265625" style="234" bestFit="1" customWidth="1"/>
    <col min="8933" max="8933" width="12.453125" style="234" customWidth="1"/>
    <col min="8934" max="8934" width="12.7265625" style="234" customWidth="1"/>
    <col min="8935" max="8935" width="2.7265625" style="234" customWidth="1"/>
    <col min="8936" max="9182" width="9.1796875" style="234"/>
    <col min="9183" max="9183" width="4.26953125" style="234" bestFit="1" customWidth="1"/>
    <col min="9184" max="9184" width="35.453125" style="234" customWidth="1"/>
    <col min="9185" max="9187" width="11.1796875" style="234" bestFit="1" customWidth="1"/>
    <col min="9188" max="9188" width="12.7265625" style="234" bestFit="1" customWidth="1"/>
    <col min="9189" max="9189" width="12.453125" style="234" customWidth="1"/>
    <col min="9190" max="9190" width="12.7265625" style="234" customWidth="1"/>
    <col min="9191" max="9191" width="2.7265625" style="234" customWidth="1"/>
    <col min="9192" max="9438" width="9.1796875" style="234"/>
    <col min="9439" max="9439" width="4.26953125" style="234" bestFit="1" customWidth="1"/>
    <col min="9440" max="9440" width="35.453125" style="234" customWidth="1"/>
    <col min="9441" max="9443" width="11.1796875" style="234" bestFit="1" customWidth="1"/>
    <col min="9444" max="9444" width="12.7265625" style="234" bestFit="1" customWidth="1"/>
    <col min="9445" max="9445" width="12.453125" style="234" customWidth="1"/>
    <col min="9446" max="9446" width="12.7265625" style="234" customWidth="1"/>
    <col min="9447" max="9447" width="2.7265625" style="234" customWidth="1"/>
    <col min="9448" max="9694" width="9.1796875" style="234"/>
    <col min="9695" max="9695" width="4.26953125" style="234" bestFit="1" customWidth="1"/>
    <col min="9696" max="9696" width="35.453125" style="234" customWidth="1"/>
    <col min="9697" max="9699" width="11.1796875" style="234" bestFit="1" customWidth="1"/>
    <col min="9700" max="9700" width="12.7265625" style="234" bestFit="1" customWidth="1"/>
    <col min="9701" max="9701" width="12.453125" style="234" customWidth="1"/>
    <col min="9702" max="9702" width="12.7265625" style="234" customWidth="1"/>
    <col min="9703" max="9703" width="2.7265625" style="234" customWidth="1"/>
    <col min="9704" max="9950" width="9.1796875" style="234"/>
    <col min="9951" max="9951" width="4.26953125" style="234" bestFit="1" customWidth="1"/>
    <col min="9952" max="9952" width="35.453125" style="234" customWidth="1"/>
    <col min="9953" max="9955" width="11.1796875" style="234" bestFit="1" customWidth="1"/>
    <col min="9956" max="9956" width="12.7265625" style="234" bestFit="1" customWidth="1"/>
    <col min="9957" max="9957" width="12.453125" style="234" customWidth="1"/>
    <col min="9958" max="9958" width="12.7265625" style="234" customWidth="1"/>
    <col min="9959" max="9959" width="2.7265625" style="234" customWidth="1"/>
    <col min="9960" max="10206" width="9.1796875" style="234"/>
    <col min="10207" max="10207" width="4.26953125" style="234" bestFit="1" customWidth="1"/>
    <col min="10208" max="10208" width="35.453125" style="234" customWidth="1"/>
    <col min="10209" max="10211" width="11.1796875" style="234" bestFit="1" customWidth="1"/>
    <col min="10212" max="10212" width="12.7265625" style="234" bestFit="1" customWidth="1"/>
    <col min="10213" max="10213" width="12.453125" style="234" customWidth="1"/>
    <col min="10214" max="10214" width="12.7265625" style="234" customWidth="1"/>
    <col min="10215" max="10215" width="2.7265625" style="234" customWidth="1"/>
    <col min="10216" max="10462" width="9.1796875" style="234"/>
    <col min="10463" max="10463" width="4.26953125" style="234" bestFit="1" customWidth="1"/>
    <col min="10464" max="10464" width="35.453125" style="234" customWidth="1"/>
    <col min="10465" max="10467" width="11.1796875" style="234" bestFit="1" customWidth="1"/>
    <col min="10468" max="10468" width="12.7265625" style="234" bestFit="1" customWidth="1"/>
    <col min="10469" max="10469" width="12.453125" style="234" customWidth="1"/>
    <col min="10470" max="10470" width="12.7265625" style="234" customWidth="1"/>
    <col min="10471" max="10471" width="2.7265625" style="234" customWidth="1"/>
    <col min="10472" max="10718" width="9.1796875" style="234"/>
    <col min="10719" max="10719" width="4.26953125" style="234" bestFit="1" customWidth="1"/>
    <col min="10720" max="10720" width="35.453125" style="234" customWidth="1"/>
    <col min="10721" max="10723" width="11.1796875" style="234" bestFit="1" customWidth="1"/>
    <col min="10724" max="10724" width="12.7265625" style="234" bestFit="1" customWidth="1"/>
    <col min="10725" max="10725" width="12.453125" style="234" customWidth="1"/>
    <col min="10726" max="10726" width="12.7265625" style="234" customWidth="1"/>
    <col min="10727" max="10727" width="2.7265625" style="234" customWidth="1"/>
    <col min="10728" max="10974" width="9.1796875" style="234"/>
    <col min="10975" max="10975" width="4.26953125" style="234" bestFit="1" customWidth="1"/>
    <col min="10976" max="10976" width="35.453125" style="234" customWidth="1"/>
    <col min="10977" max="10979" width="11.1796875" style="234" bestFit="1" customWidth="1"/>
    <col min="10980" max="10980" width="12.7265625" style="234" bestFit="1" customWidth="1"/>
    <col min="10981" max="10981" width="12.453125" style="234" customWidth="1"/>
    <col min="10982" max="10982" width="12.7265625" style="234" customWidth="1"/>
    <col min="10983" max="10983" width="2.7265625" style="234" customWidth="1"/>
    <col min="10984" max="11230" width="9.1796875" style="234"/>
    <col min="11231" max="11231" width="4.26953125" style="234" bestFit="1" customWidth="1"/>
    <col min="11232" max="11232" width="35.453125" style="234" customWidth="1"/>
    <col min="11233" max="11235" width="11.1796875" style="234" bestFit="1" customWidth="1"/>
    <col min="11236" max="11236" width="12.7265625" style="234" bestFit="1" customWidth="1"/>
    <col min="11237" max="11237" width="12.453125" style="234" customWidth="1"/>
    <col min="11238" max="11238" width="12.7265625" style="234" customWidth="1"/>
    <col min="11239" max="11239" width="2.7265625" style="234" customWidth="1"/>
    <col min="11240" max="11486" width="9.1796875" style="234"/>
    <col min="11487" max="11487" width="4.26953125" style="234" bestFit="1" customWidth="1"/>
    <col min="11488" max="11488" width="35.453125" style="234" customWidth="1"/>
    <col min="11489" max="11491" width="11.1796875" style="234" bestFit="1" customWidth="1"/>
    <col min="11492" max="11492" width="12.7265625" style="234" bestFit="1" customWidth="1"/>
    <col min="11493" max="11493" width="12.453125" style="234" customWidth="1"/>
    <col min="11494" max="11494" width="12.7265625" style="234" customWidth="1"/>
    <col min="11495" max="11495" width="2.7265625" style="234" customWidth="1"/>
    <col min="11496" max="11742" width="9.1796875" style="234"/>
    <col min="11743" max="11743" width="4.26953125" style="234" bestFit="1" customWidth="1"/>
    <col min="11744" max="11744" width="35.453125" style="234" customWidth="1"/>
    <col min="11745" max="11747" width="11.1796875" style="234" bestFit="1" customWidth="1"/>
    <col min="11748" max="11748" width="12.7265625" style="234" bestFit="1" customWidth="1"/>
    <col min="11749" max="11749" width="12.453125" style="234" customWidth="1"/>
    <col min="11750" max="11750" width="12.7265625" style="234" customWidth="1"/>
    <col min="11751" max="11751" width="2.7265625" style="234" customWidth="1"/>
    <col min="11752" max="11998" width="9.1796875" style="234"/>
    <col min="11999" max="11999" width="4.26953125" style="234" bestFit="1" customWidth="1"/>
    <col min="12000" max="12000" width="35.453125" style="234" customWidth="1"/>
    <col min="12001" max="12003" width="11.1796875" style="234" bestFit="1" customWidth="1"/>
    <col min="12004" max="12004" width="12.7265625" style="234" bestFit="1" customWidth="1"/>
    <col min="12005" max="12005" width="12.453125" style="234" customWidth="1"/>
    <col min="12006" max="12006" width="12.7265625" style="234" customWidth="1"/>
    <col min="12007" max="12007" width="2.7265625" style="234" customWidth="1"/>
    <col min="12008" max="12254" width="9.1796875" style="234"/>
    <col min="12255" max="12255" width="4.26953125" style="234" bestFit="1" customWidth="1"/>
    <col min="12256" max="12256" width="35.453125" style="234" customWidth="1"/>
    <col min="12257" max="12259" width="11.1796875" style="234" bestFit="1" customWidth="1"/>
    <col min="12260" max="12260" width="12.7265625" style="234" bestFit="1" customWidth="1"/>
    <col min="12261" max="12261" width="12.453125" style="234" customWidth="1"/>
    <col min="12262" max="12262" width="12.7265625" style="234" customWidth="1"/>
    <col min="12263" max="12263" width="2.7265625" style="234" customWidth="1"/>
    <col min="12264" max="12510" width="9.1796875" style="234"/>
    <col min="12511" max="12511" width="4.26953125" style="234" bestFit="1" customWidth="1"/>
    <col min="12512" max="12512" width="35.453125" style="234" customWidth="1"/>
    <col min="12513" max="12515" width="11.1796875" style="234" bestFit="1" customWidth="1"/>
    <col min="12516" max="12516" width="12.7265625" style="234" bestFit="1" customWidth="1"/>
    <col min="12517" max="12517" width="12.453125" style="234" customWidth="1"/>
    <col min="12518" max="12518" width="12.7265625" style="234" customWidth="1"/>
    <col min="12519" max="12519" width="2.7265625" style="234" customWidth="1"/>
    <col min="12520" max="12766" width="9.1796875" style="234"/>
    <col min="12767" max="12767" width="4.26953125" style="234" bestFit="1" customWidth="1"/>
    <col min="12768" max="12768" width="35.453125" style="234" customWidth="1"/>
    <col min="12769" max="12771" width="11.1796875" style="234" bestFit="1" customWidth="1"/>
    <col min="12772" max="12772" width="12.7265625" style="234" bestFit="1" customWidth="1"/>
    <col min="12773" max="12773" width="12.453125" style="234" customWidth="1"/>
    <col min="12774" max="12774" width="12.7265625" style="234" customWidth="1"/>
    <col min="12775" max="12775" width="2.7265625" style="234" customWidth="1"/>
    <col min="12776" max="13022" width="9.1796875" style="234"/>
    <col min="13023" max="13023" width="4.26953125" style="234" bestFit="1" customWidth="1"/>
    <col min="13024" max="13024" width="35.453125" style="234" customWidth="1"/>
    <col min="13025" max="13027" width="11.1796875" style="234" bestFit="1" customWidth="1"/>
    <col min="13028" max="13028" width="12.7265625" style="234" bestFit="1" customWidth="1"/>
    <col min="13029" max="13029" width="12.453125" style="234" customWidth="1"/>
    <col min="13030" max="13030" width="12.7265625" style="234" customWidth="1"/>
    <col min="13031" max="13031" width="2.7265625" style="234" customWidth="1"/>
    <col min="13032" max="13278" width="9.1796875" style="234"/>
    <col min="13279" max="13279" width="4.26953125" style="234" bestFit="1" customWidth="1"/>
    <col min="13280" max="13280" width="35.453125" style="234" customWidth="1"/>
    <col min="13281" max="13283" width="11.1796875" style="234" bestFit="1" customWidth="1"/>
    <col min="13284" max="13284" width="12.7265625" style="234" bestFit="1" customWidth="1"/>
    <col min="13285" max="13285" width="12.453125" style="234" customWidth="1"/>
    <col min="13286" max="13286" width="12.7265625" style="234" customWidth="1"/>
    <col min="13287" max="13287" width="2.7265625" style="234" customWidth="1"/>
    <col min="13288" max="13534" width="9.1796875" style="234"/>
    <col min="13535" max="13535" width="4.26953125" style="234" bestFit="1" customWidth="1"/>
    <col min="13536" max="13536" width="35.453125" style="234" customWidth="1"/>
    <col min="13537" max="13539" width="11.1796875" style="234" bestFit="1" customWidth="1"/>
    <col min="13540" max="13540" width="12.7265625" style="234" bestFit="1" customWidth="1"/>
    <col min="13541" max="13541" width="12.453125" style="234" customWidth="1"/>
    <col min="13542" max="13542" width="12.7265625" style="234" customWidth="1"/>
    <col min="13543" max="13543" width="2.7265625" style="234" customWidth="1"/>
    <col min="13544" max="13790" width="9.1796875" style="234"/>
    <col min="13791" max="13791" width="4.26953125" style="234" bestFit="1" customWidth="1"/>
    <col min="13792" max="13792" width="35.453125" style="234" customWidth="1"/>
    <col min="13793" max="13795" width="11.1796875" style="234" bestFit="1" customWidth="1"/>
    <col min="13796" max="13796" width="12.7265625" style="234" bestFit="1" customWidth="1"/>
    <col min="13797" max="13797" width="12.453125" style="234" customWidth="1"/>
    <col min="13798" max="13798" width="12.7265625" style="234" customWidth="1"/>
    <col min="13799" max="13799" width="2.7265625" style="234" customWidth="1"/>
    <col min="13800" max="14046" width="9.1796875" style="234"/>
    <col min="14047" max="14047" width="4.26953125" style="234" bestFit="1" customWidth="1"/>
    <col min="14048" max="14048" width="35.453125" style="234" customWidth="1"/>
    <col min="14049" max="14051" width="11.1796875" style="234" bestFit="1" customWidth="1"/>
    <col min="14052" max="14052" width="12.7265625" style="234" bestFit="1" customWidth="1"/>
    <col min="14053" max="14053" width="12.453125" style="234" customWidth="1"/>
    <col min="14054" max="14054" width="12.7265625" style="234" customWidth="1"/>
    <col min="14055" max="14055" width="2.7265625" style="234" customWidth="1"/>
    <col min="14056" max="14302" width="9.1796875" style="234"/>
    <col min="14303" max="14303" width="4.26953125" style="234" bestFit="1" customWidth="1"/>
    <col min="14304" max="14304" width="35.453125" style="234" customWidth="1"/>
    <col min="14305" max="14307" width="11.1796875" style="234" bestFit="1" customWidth="1"/>
    <col min="14308" max="14308" width="12.7265625" style="234" bestFit="1" customWidth="1"/>
    <col min="14309" max="14309" width="12.453125" style="234" customWidth="1"/>
    <col min="14310" max="14310" width="12.7265625" style="234" customWidth="1"/>
    <col min="14311" max="14311" width="2.7265625" style="234" customWidth="1"/>
    <col min="14312" max="14558" width="9.1796875" style="234"/>
    <col min="14559" max="14559" width="4.26953125" style="234" bestFit="1" customWidth="1"/>
    <col min="14560" max="14560" width="35.453125" style="234" customWidth="1"/>
    <col min="14561" max="14563" width="11.1796875" style="234" bestFit="1" customWidth="1"/>
    <col min="14564" max="14564" width="12.7265625" style="234" bestFit="1" customWidth="1"/>
    <col min="14565" max="14565" width="12.453125" style="234" customWidth="1"/>
    <col min="14566" max="14566" width="12.7265625" style="234" customWidth="1"/>
    <col min="14567" max="14567" width="2.7265625" style="234" customWidth="1"/>
    <col min="14568" max="14814" width="9.1796875" style="234"/>
    <col min="14815" max="14815" width="4.26953125" style="234" bestFit="1" customWidth="1"/>
    <col min="14816" max="14816" width="35.453125" style="234" customWidth="1"/>
    <col min="14817" max="14819" width="11.1796875" style="234" bestFit="1" customWidth="1"/>
    <col min="14820" max="14820" width="12.7265625" style="234" bestFit="1" customWidth="1"/>
    <col min="14821" max="14821" width="12.453125" style="234" customWidth="1"/>
    <col min="14822" max="14822" width="12.7265625" style="234" customWidth="1"/>
    <col min="14823" max="14823" width="2.7265625" style="234" customWidth="1"/>
    <col min="14824" max="15070" width="9.1796875" style="234"/>
    <col min="15071" max="15071" width="4.26953125" style="234" bestFit="1" customWidth="1"/>
    <col min="15072" max="15072" width="35.453125" style="234" customWidth="1"/>
    <col min="15073" max="15075" width="11.1796875" style="234" bestFit="1" customWidth="1"/>
    <col min="15076" max="15076" width="12.7265625" style="234" bestFit="1" customWidth="1"/>
    <col min="15077" max="15077" width="12.453125" style="234" customWidth="1"/>
    <col min="15078" max="15078" width="12.7265625" style="234" customWidth="1"/>
    <col min="15079" max="15079" width="2.7265625" style="234" customWidth="1"/>
    <col min="15080" max="15326" width="9.1796875" style="234"/>
    <col min="15327" max="15327" width="4.26953125" style="234" bestFit="1" customWidth="1"/>
    <col min="15328" max="15328" width="35.453125" style="234" customWidth="1"/>
    <col min="15329" max="15331" width="11.1796875" style="234" bestFit="1" customWidth="1"/>
    <col min="15332" max="15332" width="12.7265625" style="234" bestFit="1" customWidth="1"/>
    <col min="15333" max="15333" width="12.453125" style="234" customWidth="1"/>
    <col min="15334" max="15334" width="12.7265625" style="234" customWidth="1"/>
    <col min="15335" max="15335" width="2.7265625" style="234" customWidth="1"/>
    <col min="15336" max="15582" width="9.1796875" style="234"/>
    <col min="15583" max="15583" width="4.26953125" style="234" bestFit="1" customWidth="1"/>
    <col min="15584" max="15584" width="35.453125" style="234" customWidth="1"/>
    <col min="15585" max="15587" width="11.1796875" style="234" bestFit="1" customWidth="1"/>
    <col min="15588" max="15588" width="12.7265625" style="234" bestFit="1" customWidth="1"/>
    <col min="15589" max="15589" width="12.453125" style="234" customWidth="1"/>
    <col min="15590" max="15590" width="12.7265625" style="234" customWidth="1"/>
    <col min="15591" max="15591" width="2.7265625" style="234" customWidth="1"/>
    <col min="15592" max="15838" width="9.1796875" style="234"/>
    <col min="15839" max="15839" width="4.26953125" style="234" bestFit="1" customWidth="1"/>
    <col min="15840" max="15840" width="35.453125" style="234" customWidth="1"/>
    <col min="15841" max="15843" width="11.1796875" style="234" bestFit="1" customWidth="1"/>
    <col min="15844" max="15844" width="12.7265625" style="234" bestFit="1" customWidth="1"/>
    <col min="15845" max="15845" width="12.453125" style="234" customWidth="1"/>
    <col min="15846" max="15846" width="12.7265625" style="234" customWidth="1"/>
    <col min="15847" max="15847" width="2.7265625" style="234" customWidth="1"/>
    <col min="15848" max="16094" width="9.1796875" style="234"/>
    <col min="16095" max="16095" width="4.26953125" style="234" bestFit="1" customWidth="1"/>
    <col min="16096" max="16096" width="35.453125" style="234" customWidth="1"/>
    <col min="16097" max="16099" width="11.1796875" style="234" bestFit="1" customWidth="1"/>
    <col min="16100" max="16100" width="12.7265625" style="234" bestFit="1" customWidth="1"/>
    <col min="16101" max="16101" width="12.453125" style="234" customWidth="1"/>
    <col min="16102" max="16102" width="12.7265625" style="234" customWidth="1"/>
    <col min="16103" max="16103" width="2.7265625" style="234" customWidth="1"/>
    <col min="16104" max="16384" width="9.1796875" style="234"/>
  </cols>
  <sheetData>
    <row r="1" spans="1:7" ht="15">
      <c r="A1" s="565" t="s">
        <v>367</v>
      </c>
    </row>
    <row r="2" spans="1:7" ht="15.5">
      <c r="B2" s="566"/>
    </row>
    <row r="3" spans="1:7" ht="15.5">
      <c r="A3" s="567"/>
      <c r="B3" s="567"/>
      <c r="C3" s="567"/>
      <c r="D3" s="567"/>
      <c r="E3" s="567"/>
      <c r="F3" s="568" t="s">
        <v>11</v>
      </c>
    </row>
    <row r="4" spans="1:7" ht="15" customHeight="1">
      <c r="A4" s="569" t="s">
        <v>368</v>
      </c>
      <c r="B4" s="570" t="s">
        <v>369</v>
      </c>
      <c r="C4" s="648" t="s">
        <v>370</v>
      </c>
      <c r="D4" s="650" t="s">
        <v>371</v>
      </c>
      <c r="E4" s="651"/>
      <c r="F4" s="652"/>
    </row>
    <row r="5" spans="1:7" s="574" customFormat="1" ht="28">
      <c r="A5" s="571" t="s">
        <v>372</v>
      </c>
      <c r="B5" s="572"/>
      <c r="C5" s="649"/>
      <c r="D5" s="573" t="s">
        <v>373</v>
      </c>
      <c r="E5" s="573" t="s">
        <v>374</v>
      </c>
      <c r="F5" s="573" t="s">
        <v>375</v>
      </c>
    </row>
    <row r="6" spans="1:7" ht="13">
      <c r="A6" s="577" t="s">
        <v>376</v>
      </c>
      <c r="B6" s="576" t="s">
        <v>377</v>
      </c>
      <c r="C6" s="575">
        <f t="shared" ref="C6" si="0">SUM(D6:F6)</f>
        <v>2630567</v>
      </c>
      <c r="D6" s="575">
        <v>329796</v>
      </c>
      <c r="E6" s="575">
        <v>2300771</v>
      </c>
      <c r="F6" s="575">
        <v>0</v>
      </c>
      <c r="G6" s="574"/>
    </row>
    <row r="7" spans="1:7" ht="12" customHeight="1">
      <c r="A7" s="574"/>
      <c r="C7" s="579"/>
      <c r="E7" s="578"/>
    </row>
    <row r="8" spans="1:7">
      <c r="A8" s="574"/>
      <c r="C8" s="578"/>
    </row>
    <row r="9" spans="1:7" ht="15.5">
      <c r="A9" s="574"/>
      <c r="B9" s="580"/>
    </row>
    <row r="10" spans="1:7" ht="15.5">
      <c r="A10" s="574"/>
      <c r="B10" s="581"/>
    </row>
    <row r="11" spans="1:7">
      <c r="A11" s="574"/>
    </row>
    <row r="12" spans="1:7">
      <c r="A12" s="574"/>
    </row>
    <row r="13" spans="1:7">
      <c r="A13" s="574"/>
    </row>
    <row r="14" spans="1:7">
      <c r="A14" s="574"/>
    </row>
    <row r="15" spans="1:7">
      <c r="A15" s="574"/>
    </row>
    <row r="16" spans="1:7">
      <c r="A16" s="574"/>
    </row>
    <row r="17" spans="1:1">
      <c r="A17" s="574"/>
    </row>
    <row r="18" spans="1:1">
      <c r="A18" s="574"/>
    </row>
    <row r="19" spans="1:1">
      <c r="A19" s="574"/>
    </row>
    <row r="20" spans="1:1">
      <c r="A20" s="574"/>
    </row>
    <row r="21" spans="1:1">
      <c r="A21" s="574"/>
    </row>
    <row r="22" spans="1:1">
      <c r="A22" s="574"/>
    </row>
    <row r="23" spans="1:1">
      <c r="A23" s="574"/>
    </row>
    <row r="24" spans="1:1">
      <c r="A24" s="574"/>
    </row>
    <row r="25" spans="1:1">
      <c r="A25" s="574"/>
    </row>
    <row r="26" spans="1:1">
      <c r="A26" s="574"/>
    </row>
    <row r="27" spans="1:1">
      <c r="A27" s="574"/>
    </row>
    <row r="28" spans="1:1">
      <c r="A28" s="574"/>
    </row>
    <row r="29" spans="1:1">
      <c r="A29" s="574"/>
    </row>
    <row r="30" spans="1:1">
      <c r="A30" s="574"/>
    </row>
    <row r="31" spans="1:1">
      <c r="A31" s="574"/>
    </row>
    <row r="32" spans="1:1">
      <c r="A32" s="574"/>
    </row>
    <row r="33" spans="1:1">
      <c r="A33" s="574"/>
    </row>
    <row r="34" spans="1:1">
      <c r="A34" s="574"/>
    </row>
    <row r="35" spans="1:1">
      <c r="A35" s="574"/>
    </row>
    <row r="36" spans="1:1">
      <c r="A36" s="574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"/>
  <sheetViews>
    <sheetView workbookViewId="0">
      <selection activeCell="C12" sqref="C12"/>
    </sheetView>
  </sheetViews>
  <sheetFormatPr defaultColWidth="9.1796875" defaultRowHeight="12.5"/>
  <cols>
    <col min="1" max="1" width="9.1796875" style="563"/>
    <col min="2" max="2" width="25.26953125" style="563" bestFit="1" customWidth="1"/>
    <col min="3" max="3" width="54.1796875" style="563" customWidth="1"/>
    <col min="4" max="4" width="9.1796875" style="563"/>
    <col min="5" max="5" width="10" style="563" bestFit="1" customWidth="1"/>
    <col min="6" max="6" width="11" style="563" bestFit="1" customWidth="1"/>
    <col min="7" max="7" width="9.81640625" style="563" bestFit="1" customWidth="1"/>
    <col min="8" max="8" width="11.453125" style="563" bestFit="1" customWidth="1"/>
    <col min="9" max="9" width="8.81640625" style="563" bestFit="1" customWidth="1"/>
    <col min="10" max="10" width="11.453125" style="563" bestFit="1" customWidth="1"/>
    <col min="11" max="16384" width="9.1796875" style="563"/>
  </cols>
  <sheetData>
    <row r="1" spans="1:3" ht="13">
      <c r="A1" s="582" t="s">
        <v>176</v>
      </c>
      <c r="B1" s="582" t="s">
        <v>369</v>
      </c>
      <c r="C1" s="582" t="s">
        <v>378</v>
      </c>
    </row>
    <row r="2" spans="1:3" ht="13" customHeight="1">
      <c r="A2" s="653" t="s">
        <v>205</v>
      </c>
      <c r="B2" s="654" t="s">
        <v>377</v>
      </c>
      <c r="C2" s="583" t="s">
        <v>379</v>
      </c>
    </row>
    <row r="3" spans="1:3" ht="13" customHeight="1">
      <c r="A3" s="653"/>
      <c r="B3" s="654"/>
      <c r="C3" s="584" t="s">
        <v>380</v>
      </c>
    </row>
    <row r="4" spans="1:3" ht="13" customHeight="1">
      <c r="A4" s="653"/>
      <c r="B4" s="654"/>
      <c r="C4" s="584" t="s">
        <v>381</v>
      </c>
    </row>
    <row r="5" spans="1:3" ht="13" customHeight="1">
      <c r="A5" s="653"/>
      <c r="B5" s="654"/>
      <c r="C5" s="585" t="s">
        <v>382</v>
      </c>
    </row>
  </sheetData>
  <mergeCells count="2">
    <mergeCell ref="A2:A5"/>
    <mergeCell ref="B2:B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"/>
  <sheetViews>
    <sheetView zoomScaleNormal="100" workbookViewId="0">
      <pane ySplit="3" topLeftCell="A4" activePane="bottomLeft" state="frozen"/>
      <selection activeCell="D76" sqref="D76"/>
      <selection pane="bottomLeft" activeCell="A6" sqref="A6:XFD47"/>
    </sheetView>
  </sheetViews>
  <sheetFormatPr defaultColWidth="9.26953125" defaultRowHeight="13"/>
  <cols>
    <col min="1" max="1" width="6.7265625" style="612" customWidth="1"/>
    <col min="2" max="2" width="25.7265625" style="590" customWidth="1"/>
    <col min="3" max="3" width="16.453125" style="590" customWidth="1"/>
    <col min="4" max="4" width="28.26953125" style="596" customWidth="1"/>
    <col min="5" max="5" width="23.54296875" style="590" customWidth="1"/>
    <col min="6" max="6" width="11.26953125" style="591" customWidth="1"/>
    <col min="7" max="7" width="13.453125" style="590" customWidth="1"/>
    <col min="8" max="8" width="17.7265625" style="598" customWidth="1"/>
    <col min="9" max="9" width="39.81640625" style="590" customWidth="1"/>
    <col min="10" max="10" width="10.1796875" style="590" bestFit="1" customWidth="1"/>
    <col min="11" max="16384" width="9.26953125" style="590"/>
  </cols>
  <sheetData>
    <row r="1" spans="1:12">
      <c r="A1" s="586" t="s">
        <v>383</v>
      </c>
      <c r="B1" s="587"/>
      <c r="C1" s="588"/>
      <c r="D1" s="589"/>
      <c r="G1" s="592" t="s">
        <v>384</v>
      </c>
      <c r="H1" s="593"/>
      <c r="I1" s="594"/>
    </row>
    <row r="2" spans="1:12">
      <c r="A2" s="595"/>
      <c r="B2" s="587"/>
      <c r="C2" s="587"/>
      <c r="G2" s="597" t="s">
        <v>385</v>
      </c>
      <c r="I2" s="594"/>
    </row>
    <row r="3" spans="1:12" ht="60" customHeight="1">
      <c r="A3" s="599" t="s">
        <v>386</v>
      </c>
      <c r="B3" s="600" t="s">
        <v>369</v>
      </c>
      <c r="C3" s="600" t="s">
        <v>387</v>
      </c>
      <c r="D3" s="601" t="s">
        <v>93</v>
      </c>
      <c r="E3" s="601" t="s">
        <v>388</v>
      </c>
      <c r="F3" s="601" t="s">
        <v>389</v>
      </c>
      <c r="G3" s="601" t="s">
        <v>390</v>
      </c>
      <c r="H3" s="602" t="s">
        <v>44</v>
      </c>
      <c r="I3" s="601" t="s">
        <v>159</v>
      </c>
    </row>
    <row r="4" spans="1:12">
      <c r="A4" s="603"/>
      <c r="B4" s="604" t="s">
        <v>10</v>
      </c>
      <c r="C4" s="605"/>
      <c r="D4" s="606"/>
      <c r="E4" s="607"/>
      <c r="F4" s="608"/>
      <c r="G4" s="609" t="e">
        <f>#REF!+#REF!+#REF!+#REF!+#REF!+#REF!+#REF!+#REF!+#REF!+#REF!+#REF!+#REF!+#REF!+#REF!</f>
        <v>#REF!</v>
      </c>
      <c r="H4" s="609" t="e">
        <f>#REF!+#REF!+#REF!+#REF!+#REF!+#REF!+#REF!+#REF!+#REF!+#REF!+#REF!+#REF!+#REF!+#REF!</f>
        <v>#REF!</v>
      </c>
      <c r="I4" s="609"/>
      <c r="J4" s="610"/>
      <c r="K4" s="611"/>
      <c r="L4" s="611"/>
    </row>
    <row r="5" spans="1:12" ht="26">
      <c r="A5" s="618">
        <v>1</v>
      </c>
      <c r="B5" s="614" t="s">
        <v>377</v>
      </c>
      <c r="C5" s="614" t="s">
        <v>391</v>
      </c>
      <c r="D5" s="614" t="s">
        <v>391</v>
      </c>
      <c r="E5" s="614" t="s">
        <v>391</v>
      </c>
      <c r="F5" s="615">
        <v>44197</v>
      </c>
      <c r="G5" s="616">
        <v>18750</v>
      </c>
      <c r="H5" s="617"/>
      <c r="I5" s="614" t="s">
        <v>392</v>
      </c>
    </row>
  </sheetData>
  <autoFilter ref="A3:I5"/>
  <pageMargins left="0.70866141732283472" right="0.70866141732283472" top="0.19685039370078741" bottom="0.39370078740157483" header="0.31496062992125984" footer="0.31496062992125984"/>
  <pageSetup paperSize="9" scale="1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Koondvorm (1)</vt:lpstr>
      <vt:lpstr>LK tulud (2)</vt:lpstr>
      <vt:lpstr>Sheet2</vt:lpstr>
      <vt:lpstr>Omatulud (3)</vt:lpstr>
      <vt:lpstr>Üüritulu (3a)</vt:lpstr>
      <vt:lpstr>Toetused (4)</vt:lpstr>
      <vt:lpstr>Piirsumma</vt:lpstr>
      <vt:lpstr>Piirsumma täpsustus</vt:lpstr>
      <vt:lpstr>LK suurendus</vt:lpstr>
      <vt:lpstr>LK vähendus</vt:lpstr>
      <vt:lpstr>Kulud (5)</vt:lpstr>
      <vt:lpstr>Sheet1</vt:lpstr>
      <vt:lpstr>VP invest (6)</vt:lpstr>
      <vt:lpstr>välisprojektid (7)</vt:lpstr>
      <vt:lpstr>'LK suurendus'!Print_Titles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Monika Pertel</cp:lastModifiedBy>
  <cp:lastPrinted>2019-06-13T09:03:40Z</cp:lastPrinted>
  <dcterms:created xsi:type="dcterms:W3CDTF">2011-11-17T06:19:29Z</dcterms:created>
  <dcterms:modified xsi:type="dcterms:W3CDTF">2020-07-03T09:03:27Z</dcterms:modified>
</cp:coreProperties>
</file>