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13305" tabRatio="700" firstSheet="1" activeTab="1"/>
  </bookViews>
  <sheets>
    <sheet name="Sheet2" sheetId="15" state="hidden" r:id="rId1"/>
    <sheet name="Koondvorm (1)" sheetId="24" r:id="rId2"/>
    <sheet name="LK tulud (2)" sheetId="25" r:id="rId3"/>
    <sheet name="Omatulud (3)" sheetId="23" r:id="rId4"/>
    <sheet name="Piirsumma" sheetId="28" r:id="rId5"/>
    <sheet name="Kulud (5)" sheetId="8" r:id="rId6"/>
    <sheet name="Lisanduvad kulud (5a)" sheetId="19" r:id="rId7"/>
    <sheet name="Vähenevad kulud (5b)" sheetId="20" r:id="rId8"/>
    <sheet name="Inv koond (6a)" sheetId="32" r:id="rId9"/>
    <sheet name="Inv infokaart (6b)" sheetId="35" r:id="rId10"/>
    <sheet name="Inv infokaardi lisa(6c)" sheetId="34" r:id="rId11"/>
    <sheet name="välisprojektid (7)" sheetId="27" r:id="rId12"/>
  </sheets>
  <externalReferences>
    <externalReference r:id="rId13"/>
    <externalReference r:id="rId14"/>
  </externalReferences>
  <definedNames>
    <definedName name="_xlnm._FilterDatabase" localSheetId="5" hidden="1">'Kulud (5)'!$C$5:$AD$33</definedName>
    <definedName name="_xlnm._FilterDatabase" localSheetId="6" hidden="1">'Lisanduvad kulud (5a)'!$A$3:$F$11</definedName>
    <definedName name="_xlnm._FilterDatabase" localSheetId="3" hidden="1">'Omatulud (3)'!$A$6:$B$13</definedName>
    <definedName name="a">'[1]8 KULUD'!#REF!</definedName>
    <definedName name="job_levels" localSheetId="10">OFFSET(job_levels_range,0,0,COUNTA(job_levels_range),1)</definedName>
    <definedName name="job_levels" localSheetId="9">OFFSET(job_levels_range,0,0,COUNTA(job_levels_range),1)</definedName>
    <definedName name="job_levels" localSheetId="8">OFFSET(job_levels_range,0,0,COUNTA(job_levels_range),1)</definedName>
    <definedName name="job_levels" localSheetId="1">OFFSET(job_levels_range,0,0,COUNTA(job_levels_range),1)</definedName>
    <definedName name="job_levels" localSheetId="2">OFFSET(job_levels_range,0,0,COUNTA(job_levels_range),1)</definedName>
    <definedName name="job_levels" localSheetId="11">OFFSET(job_levels_range,0,0,COUNTA(job_levels_range),1)</definedName>
    <definedName name="job_levels">OFFSET(job_levels_range,0,0,COUNTA(job_levels_range),1)</definedName>
    <definedName name="job_names" localSheetId="10">OFFSET(job_names_range,0,0,COUNTA(job_names_range),1)</definedName>
    <definedName name="job_names" localSheetId="9">OFFSET(job_names_range,0,0,COUNTA(job_names_range),1)</definedName>
    <definedName name="job_names" localSheetId="8">OFFSET(job_names_range,0,0,COUNTA(job_names_range),1)</definedName>
    <definedName name="job_names" localSheetId="1">OFFSET(job_names_range,0,0,COUNTA(job_names_range),1)</definedName>
    <definedName name="job_names" localSheetId="2">OFFSET(job_names_range,0,0,COUNTA(job_names_range),1)</definedName>
    <definedName name="job_names" localSheetId="11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OLE_LINK1" localSheetId="5">'Kulud (5)'!#REF!</definedName>
    <definedName name="Prinditiitlid" localSheetId="1">'Koondvorm (1)'!#REF!</definedName>
    <definedName name="_xlnm.Print_Titles" localSheetId="6">'Lisanduvad kulud (5a)'!$3:$3</definedName>
    <definedName name="_xlnm.Print_Titles" localSheetId="3">'Omatulud (3)'!$4:$4</definedName>
    <definedName name="_xlnm.Print_Titles" localSheetId="7">'Vähenevad kulud (5b)'!$3:$3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45621"/>
</workbook>
</file>

<file path=xl/calcChain.xml><?xml version="1.0" encoding="utf-8"?>
<calcChain xmlns="http://schemas.openxmlformats.org/spreadsheetml/2006/main">
  <c r="B38" i="35" l="1"/>
  <c r="B37" i="35"/>
  <c r="B36" i="35"/>
  <c r="B35" i="35"/>
  <c r="B34" i="35"/>
  <c r="B33" i="35"/>
  <c r="B32" i="35"/>
  <c r="B31" i="35"/>
  <c r="B30" i="35"/>
  <c r="G29" i="35"/>
  <c r="F29" i="35"/>
  <c r="E29" i="35"/>
  <c r="D29" i="35"/>
  <c r="C29" i="35"/>
  <c r="B29" i="35"/>
  <c r="G26" i="35"/>
  <c r="F26" i="35"/>
  <c r="E26" i="35"/>
  <c r="D26" i="35"/>
  <c r="B26" i="35" s="1"/>
  <c r="C26" i="35"/>
  <c r="G24" i="35"/>
  <c r="G22" i="35" s="1"/>
  <c r="F24" i="35"/>
  <c r="F22" i="35" s="1"/>
  <c r="E24" i="35"/>
  <c r="D24" i="35"/>
  <c r="D22" i="35" s="1"/>
  <c r="C24" i="35"/>
  <c r="C22" i="35" s="1"/>
  <c r="B24" i="35"/>
  <c r="B22" i="35" s="1"/>
  <c r="B23" i="35"/>
  <c r="E22" i="35"/>
  <c r="I295" i="32" l="1"/>
  <c r="G295" i="32"/>
  <c r="F295" i="32"/>
  <c r="E295" i="32"/>
  <c r="D295" i="32"/>
  <c r="I293" i="32"/>
  <c r="G293" i="32"/>
  <c r="F293" i="32"/>
  <c r="F288" i="32" s="1"/>
  <c r="E293" i="32"/>
  <c r="D293" i="32"/>
  <c r="I291" i="32"/>
  <c r="G291" i="32"/>
  <c r="F291" i="32"/>
  <c r="E291" i="32"/>
  <c r="D291" i="32"/>
  <c r="I289" i="32"/>
  <c r="G289" i="32"/>
  <c r="G288" i="32" s="1"/>
  <c r="F289" i="32"/>
  <c r="E289" i="32"/>
  <c r="D289" i="32"/>
  <c r="I288" i="32"/>
  <c r="E288" i="32"/>
  <c r="D288" i="32"/>
  <c r="I285" i="32"/>
  <c r="G285" i="32"/>
  <c r="F285" i="32"/>
  <c r="F282" i="32" s="1"/>
  <c r="E285" i="32"/>
  <c r="E282" i="32" s="1"/>
  <c r="D285" i="32"/>
  <c r="C285" i="32"/>
  <c r="I282" i="32"/>
  <c r="G282" i="32"/>
  <c r="D282" i="32"/>
  <c r="C282" i="32"/>
  <c r="I280" i="32"/>
  <c r="G280" i="32"/>
  <c r="F280" i="32"/>
  <c r="E280" i="32"/>
  <c r="D280" i="32"/>
  <c r="C280" i="32"/>
  <c r="I271" i="32"/>
  <c r="G271" i="32"/>
  <c r="F271" i="32"/>
  <c r="C271" i="32"/>
  <c r="G220" i="32"/>
  <c r="I219" i="32"/>
  <c r="G219" i="32"/>
  <c r="F219" i="32"/>
  <c r="E219" i="32"/>
  <c r="D219" i="32"/>
  <c r="I218" i="32"/>
  <c r="G218" i="32"/>
  <c r="F218" i="32"/>
  <c r="E218" i="32"/>
  <c r="D218" i="32"/>
  <c r="C218" i="32"/>
  <c r="I217" i="32"/>
  <c r="I216" i="32" s="1"/>
  <c r="G217" i="32"/>
  <c r="G216" i="32" s="1"/>
  <c r="F217" i="32"/>
  <c r="E217" i="32"/>
  <c r="D217" i="32"/>
  <c r="D216" i="32" s="1"/>
  <c r="C217" i="32"/>
  <c r="C216" i="32" s="1"/>
  <c r="F216" i="32"/>
  <c r="E216" i="32"/>
  <c r="E195" i="32"/>
  <c r="I184" i="32"/>
  <c r="I183" i="32" s="1"/>
  <c r="G184" i="32"/>
  <c r="F184" i="32"/>
  <c r="E184" i="32"/>
  <c r="E183" i="32" s="1"/>
  <c r="D184" i="32"/>
  <c r="D183" i="32" s="1"/>
  <c r="C184" i="32"/>
  <c r="G183" i="32"/>
  <c r="F183" i="32"/>
  <c r="C183" i="32"/>
  <c r="I179" i="32"/>
  <c r="G179" i="32"/>
  <c r="F179" i="32"/>
  <c r="E179" i="32"/>
  <c r="D179" i="32"/>
  <c r="C179" i="32"/>
  <c r="I177" i="32"/>
  <c r="G177" i="32"/>
  <c r="F177" i="32"/>
  <c r="E177" i="32"/>
  <c r="D177" i="32"/>
  <c r="C177" i="32"/>
  <c r="I176" i="32"/>
  <c r="I175" i="32" s="1"/>
  <c r="G176" i="32"/>
  <c r="F176" i="32"/>
  <c r="E176" i="32"/>
  <c r="E175" i="32" s="1"/>
  <c r="D176" i="32"/>
  <c r="D175" i="32" s="1"/>
  <c r="C176" i="32"/>
  <c r="G175" i="32"/>
  <c r="F175" i="32"/>
  <c r="C175" i="32"/>
  <c r="I172" i="32"/>
  <c r="G172" i="32"/>
  <c r="F172" i="32"/>
  <c r="E172" i="32"/>
  <c r="D172" i="32"/>
  <c r="C172" i="32"/>
  <c r="I169" i="32"/>
  <c r="G169" i="32"/>
  <c r="G168" i="32" s="1"/>
  <c r="F169" i="32"/>
  <c r="F168" i="32" s="1"/>
  <c r="E169" i="32"/>
  <c r="D169" i="32"/>
  <c r="C169" i="32"/>
  <c r="C168" i="32" s="1"/>
  <c r="I168" i="32"/>
  <c r="E168" i="32"/>
  <c r="D168" i="32"/>
  <c r="I164" i="32"/>
  <c r="G164" i="32"/>
  <c r="F164" i="32"/>
  <c r="E164" i="32"/>
  <c r="D164" i="32"/>
  <c r="C164" i="32"/>
  <c r="I162" i="32"/>
  <c r="G162" i="32"/>
  <c r="F162" i="32"/>
  <c r="E162" i="32"/>
  <c r="D162" i="32"/>
  <c r="C162" i="32"/>
  <c r="I158" i="32"/>
  <c r="G158" i="32"/>
  <c r="F158" i="32"/>
  <c r="E158" i="32"/>
  <c r="D158" i="32"/>
  <c r="C158" i="32"/>
  <c r="I155" i="32"/>
  <c r="I154" i="32" s="1"/>
  <c r="G155" i="32"/>
  <c r="F155" i="32"/>
  <c r="E155" i="32"/>
  <c r="E154" i="32" s="1"/>
  <c r="E95" i="32" s="1"/>
  <c r="E94" i="32" s="1"/>
  <c r="D155" i="32"/>
  <c r="D154" i="32" s="1"/>
  <c r="C155" i="32"/>
  <c r="G154" i="32"/>
  <c r="F154" i="32"/>
  <c r="C154" i="32"/>
  <c r="I149" i="32"/>
  <c r="G149" i="32"/>
  <c r="F149" i="32"/>
  <c r="E149" i="32"/>
  <c r="D149" i="32"/>
  <c r="C149" i="32"/>
  <c r="I145" i="32"/>
  <c r="G145" i="32"/>
  <c r="F145" i="32"/>
  <c r="C145" i="32"/>
  <c r="G143" i="32"/>
  <c r="I136" i="32"/>
  <c r="G136" i="32"/>
  <c r="D136" i="32"/>
  <c r="C136" i="32"/>
  <c r="I132" i="32"/>
  <c r="I127" i="32" s="1"/>
  <c r="G132" i="32"/>
  <c r="G127" i="32" s="1"/>
  <c r="G126" i="32" s="1"/>
  <c r="F132" i="32"/>
  <c r="E132" i="32"/>
  <c r="D132" i="32"/>
  <c r="D127" i="32" s="1"/>
  <c r="C132" i="32"/>
  <c r="C127" i="32" s="1"/>
  <c r="C126" i="32" s="1"/>
  <c r="I129" i="32"/>
  <c r="G129" i="32"/>
  <c r="F129" i="32"/>
  <c r="E129" i="32"/>
  <c r="D129" i="32"/>
  <c r="C129" i="32"/>
  <c r="I128" i="32"/>
  <c r="I98" i="32" s="1"/>
  <c r="I9" i="32" s="1"/>
  <c r="I299" i="32" s="1"/>
  <c r="G128" i="32"/>
  <c r="F128" i="32"/>
  <c r="E128" i="32"/>
  <c r="D128" i="32"/>
  <c r="D98" i="32" s="1"/>
  <c r="D9" i="32" s="1"/>
  <c r="D299" i="32" s="1"/>
  <c r="C128" i="32"/>
  <c r="F127" i="32"/>
  <c r="F95" i="32" s="1"/>
  <c r="F94" i="32" s="1"/>
  <c r="E127" i="32"/>
  <c r="E126" i="32" s="1"/>
  <c r="E93" i="32" s="1"/>
  <c r="I122" i="32"/>
  <c r="G122" i="32"/>
  <c r="E122" i="32"/>
  <c r="D122" i="32"/>
  <c r="C122" i="32"/>
  <c r="I117" i="32"/>
  <c r="G117" i="32"/>
  <c r="E117" i="32"/>
  <c r="D117" i="32"/>
  <c r="C117" i="32"/>
  <c r="I100" i="32"/>
  <c r="G100" i="32"/>
  <c r="G99" i="32" s="1"/>
  <c r="E100" i="32"/>
  <c r="D100" i="32"/>
  <c r="C100" i="32"/>
  <c r="C99" i="32" s="1"/>
  <c r="I99" i="32"/>
  <c r="F99" i="32"/>
  <c r="E99" i="32"/>
  <c r="D99" i="32"/>
  <c r="G98" i="32"/>
  <c r="F98" i="32"/>
  <c r="E98" i="32"/>
  <c r="C98" i="32"/>
  <c r="I97" i="32"/>
  <c r="G97" i="32"/>
  <c r="F97" i="32"/>
  <c r="E97" i="32"/>
  <c r="D97" i="32"/>
  <c r="C97" i="32"/>
  <c r="I96" i="32"/>
  <c r="G96" i="32"/>
  <c r="F96" i="32"/>
  <c r="E96" i="32"/>
  <c r="D96" i="32"/>
  <c r="C96" i="32"/>
  <c r="I90" i="32"/>
  <c r="G90" i="32"/>
  <c r="F90" i="32"/>
  <c r="E90" i="32"/>
  <c r="D90" i="32"/>
  <c r="C90" i="32"/>
  <c r="I89" i="32"/>
  <c r="G89" i="32"/>
  <c r="F89" i="32"/>
  <c r="E89" i="32"/>
  <c r="D89" i="32"/>
  <c r="C89" i="32"/>
  <c r="I88" i="32"/>
  <c r="G88" i="32"/>
  <c r="G87" i="32" s="1"/>
  <c r="F88" i="32"/>
  <c r="F87" i="32" s="1"/>
  <c r="E88" i="32"/>
  <c r="D88" i="32"/>
  <c r="C88" i="32"/>
  <c r="C87" i="32" s="1"/>
  <c r="I87" i="32"/>
  <c r="E87" i="32"/>
  <c r="D87" i="32"/>
  <c r="I84" i="32"/>
  <c r="G84" i="32"/>
  <c r="F84" i="32"/>
  <c r="E84" i="32"/>
  <c r="D84" i="32"/>
  <c r="C84" i="32"/>
  <c r="I83" i="32"/>
  <c r="G83" i="32"/>
  <c r="F83" i="32"/>
  <c r="E83" i="32"/>
  <c r="E81" i="32" s="1"/>
  <c r="D83" i="32"/>
  <c r="C83" i="32"/>
  <c r="I82" i="32"/>
  <c r="G82" i="32"/>
  <c r="G81" i="32" s="1"/>
  <c r="F82" i="32"/>
  <c r="F81" i="32" s="1"/>
  <c r="E82" i="32"/>
  <c r="D82" i="32"/>
  <c r="C82" i="32"/>
  <c r="C81" i="32" s="1"/>
  <c r="I81" i="32"/>
  <c r="D81" i="32"/>
  <c r="I78" i="32"/>
  <c r="G78" i="32"/>
  <c r="F78" i="32"/>
  <c r="E78" i="32"/>
  <c r="D78" i="32"/>
  <c r="C78" i="32"/>
  <c r="I75" i="32"/>
  <c r="G75" i="32"/>
  <c r="F75" i="32"/>
  <c r="E75" i="32"/>
  <c r="D75" i="32"/>
  <c r="C75" i="32"/>
  <c r="I72" i="32"/>
  <c r="G72" i="32"/>
  <c r="F72" i="32"/>
  <c r="E72" i="32"/>
  <c r="D72" i="32"/>
  <c r="C72" i="32"/>
  <c r="I69" i="32"/>
  <c r="G69" i="32"/>
  <c r="F69" i="32"/>
  <c r="E69" i="32"/>
  <c r="D69" i="32"/>
  <c r="C69" i="32"/>
  <c r="I66" i="32"/>
  <c r="G66" i="32"/>
  <c r="F66" i="32"/>
  <c r="E66" i="32"/>
  <c r="D66" i="32"/>
  <c r="C66" i="32"/>
  <c r="G65" i="32"/>
  <c r="G43" i="32" s="1"/>
  <c r="G40" i="32" s="1"/>
  <c r="F65" i="32"/>
  <c r="E65" i="32"/>
  <c r="D65" i="32"/>
  <c r="C65" i="32"/>
  <c r="C63" i="32" s="1"/>
  <c r="G64" i="32"/>
  <c r="F64" i="32"/>
  <c r="E64" i="32"/>
  <c r="E63" i="32" s="1"/>
  <c r="D64" i="32"/>
  <c r="D63" i="32" s="1"/>
  <c r="C64" i="32"/>
  <c r="I63" i="32"/>
  <c r="G63" i="32"/>
  <c r="F63" i="32"/>
  <c r="I60" i="32"/>
  <c r="G60" i="32"/>
  <c r="F60" i="32"/>
  <c r="E60" i="32"/>
  <c r="D60" i="32"/>
  <c r="C60" i="32"/>
  <c r="I56" i="32"/>
  <c r="G56" i="32"/>
  <c r="F56" i="32"/>
  <c r="E56" i="32"/>
  <c r="D56" i="32"/>
  <c r="C56" i="32"/>
  <c r="I52" i="32"/>
  <c r="G52" i="32"/>
  <c r="F52" i="32"/>
  <c r="E52" i="32"/>
  <c r="D52" i="32"/>
  <c r="C52" i="32"/>
  <c r="I49" i="32"/>
  <c r="G49" i="32"/>
  <c r="F49" i="32"/>
  <c r="E49" i="32"/>
  <c r="D49" i="32"/>
  <c r="C49" i="32"/>
  <c r="I47" i="32"/>
  <c r="G47" i="32"/>
  <c r="F47" i="32"/>
  <c r="E47" i="32"/>
  <c r="D47" i="32"/>
  <c r="C47" i="32"/>
  <c r="I46" i="32"/>
  <c r="G46" i="32"/>
  <c r="F46" i="32"/>
  <c r="E46" i="32"/>
  <c r="D46" i="32"/>
  <c r="C46" i="32"/>
  <c r="I45" i="32"/>
  <c r="I44" i="32" s="1"/>
  <c r="G45" i="32"/>
  <c r="F45" i="32"/>
  <c r="E45" i="32"/>
  <c r="E44" i="32" s="1"/>
  <c r="D45" i="32"/>
  <c r="D44" i="32" s="1"/>
  <c r="C45" i="32"/>
  <c r="G44" i="32"/>
  <c r="F44" i="32"/>
  <c r="C44" i="32"/>
  <c r="I43" i="32"/>
  <c r="F43" i="32"/>
  <c r="E43" i="32"/>
  <c r="D43" i="32"/>
  <c r="I42" i="32"/>
  <c r="G42" i="32"/>
  <c r="F42" i="32"/>
  <c r="E42" i="32"/>
  <c r="D42" i="32"/>
  <c r="C42" i="32"/>
  <c r="I41" i="32"/>
  <c r="I40" i="32" s="1"/>
  <c r="G41" i="32"/>
  <c r="F41" i="32"/>
  <c r="E41" i="32"/>
  <c r="E40" i="32" s="1"/>
  <c r="D41" i="32"/>
  <c r="D40" i="32" s="1"/>
  <c r="C41" i="32"/>
  <c r="F40" i="32"/>
  <c r="I37" i="32"/>
  <c r="G37" i="32"/>
  <c r="F37" i="32"/>
  <c r="E37" i="32"/>
  <c r="D37" i="32"/>
  <c r="C37" i="32"/>
  <c r="I36" i="32"/>
  <c r="G36" i="32"/>
  <c r="F36" i="32"/>
  <c r="E36" i="32"/>
  <c r="D36" i="32"/>
  <c r="C36" i="32"/>
  <c r="I35" i="32"/>
  <c r="I34" i="32" s="1"/>
  <c r="G35" i="32"/>
  <c r="F35" i="32"/>
  <c r="E35" i="32"/>
  <c r="E34" i="32" s="1"/>
  <c r="D35" i="32"/>
  <c r="D34" i="32" s="1"/>
  <c r="C35" i="32"/>
  <c r="G34" i="32"/>
  <c r="F34" i="32"/>
  <c r="C34" i="32"/>
  <c r="I31" i="32"/>
  <c r="G31" i="32"/>
  <c r="F31" i="32"/>
  <c r="E31" i="32"/>
  <c r="D31" i="32"/>
  <c r="C31" i="32"/>
  <c r="I30" i="32"/>
  <c r="G30" i="32"/>
  <c r="F30" i="32"/>
  <c r="E30" i="32"/>
  <c r="D30" i="32"/>
  <c r="C30" i="32"/>
  <c r="I29" i="32"/>
  <c r="I28" i="32" s="1"/>
  <c r="G29" i="32"/>
  <c r="F29" i="32"/>
  <c r="E29" i="32"/>
  <c r="E28" i="32" s="1"/>
  <c r="D29" i="32"/>
  <c r="D28" i="32" s="1"/>
  <c r="C29" i="32"/>
  <c r="G28" i="32"/>
  <c r="F28" i="32"/>
  <c r="C28" i="32"/>
  <c r="I25" i="32"/>
  <c r="G25" i="32"/>
  <c r="F25" i="32"/>
  <c r="E25" i="32"/>
  <c r="D25" i="32"/>
  <c r="C25" i="32"/>
  <c r="I22" i="32"/>
  <c r="G22" i="32"/>
  <c r="F22" i="32"/>
  <c r="E22" i="32"/>
  <c r="D22" i="32"/>
  <c r="C22" i="32"/>
  <c r="I19" i="32"/>
  <c r="G19" i="32"/>
  <c r="F19" i="32"/>
  <c r="E19" i="32"/>
  <c r="D19" i="32"/>
  <c r="C19" i="32"/>
  <c r="I18" i="32"/>
  <c r="G18" i="32"/>
  <c r="G15" i="32" s="1"/>
  <c r="F18" i="32"/>
  <c r="F15" i="32" s="1"/>
  <c r="F10" i="32" s="1"/>
  <c r="F302" i="32" s="1"/>
  <c r="E18" i="32"/>
  <c r="D18" i="32"/>
  <c r="C18" i="32"/>
  <c r="I17" i="32"/>
  <c r="I16" i="32" s="1"/>
  <c r="I11" i="32" s="1"/>
  <c r="G17" i="32"/>
  <c r="F17" i="32"/>
  <c r="E17" i="32"/>
  <c r="E16" i="32" s="1"/>
  <c r="E11" i="32" s="1"/>
  <c r="D17" i="32"/>
  <c r="D16" i="32" s="1"/>
  <c r="D11" i="32" s="1"/>
  <c r="C17" i="32"/>
  <c r="G16" i="32"/>
  <c r="F16" i="32"/>
  <c r="F11" i="32" s="1"/>
  <c r="C16" i="32"/>
  <c r="I15" i="32"/>
  <c r="I10" i="32" s="1"/>
  <c r="I302" i="32" s="1"/>
  <c r="E15" i="32"/>
  <c r="E10" i="32" s="1"/>
  <c r="E302" i="32" s="1"/>
  <c r="D15" i="32"/>
  <c r="D10" i="32" s="1"/>
  <c r="D302" i="32" s="1"/>
  <c r="I14" i="32"/>
  <c r="G14" i="32"/>
  <c r="G7" i="32" s="1"/>
  <c r="G301" i="32" s="1"/>
  <c r="F14" i="32"/>
  <c r="F7" i="32" s="1"/>
  <c r="F301" i="32" s="1"/>
  <c r="E14" i="32"/>
  <c r="D14" i="32"/>
  <c r="C14" i="32"/>
  <c r="C7" i="32" s="1"/>
  <c r="I13" i="32"/>
  <c r="I12" i="32" s="1"/>
  <c r="G13" i="32"/>
  <c r="E13" i="32"/>
  <c r="E12" i="32" s="1"/>
  <c r="D13" i="32"/>
  <c r="D12" i="32" s="1"/>
  <c r="C13" i="32"/>
  <c r="G9" i="32"/>
  <c r="G299" i="32" s="1"/>
  <c r="F9" i="32"/>
  <c r="F299" i="32" s="1"/>
  <c r="E9" i="32"/>
  <c r="E299" i="32" s="1"/>
  <c r="C9" i="32"/>
  <c r="I8" i="32"/>
  <c r="I300" i="32" s="1"/>
  <c r="G8" i="32"/>
  <c r="G300" i="32" s="1"/>
  <c r="F8" i="32"/>
  <c r="F300" i="32" s="1"/>
  <c r="E8" i="32"/>
  <c r="E300" i="32" s="1"/>
  <c r="D8" i="32"/>
  <c r="D300" i="32" s="1"/>
  <c r="C8" i="32"/>
  <c r="I7" i="32"/>
  <c r="I301" i="32" s="1"/>
  <c r="E7" i="32"/>
  <c r="E301" i="32" s="1"/>
  <c r="D7" i="32"/>
  <c r="D301" i="32" s="1"/>
  <c r="G11" i="32" l="1"/>
  <c r="G2" i="32" s="1"/>
  <c r="D126" i="32"/>
  <c r="D93" i="32" s="1"/>
  <c r="D95" i="32"/>
  <c r="D94" i="32" s="1"/>
  <c r="I126" i="32"/>
  <c r="I93" i="32" s="1"/>
  <c r="I95" i="32"/>
  <c r="I94" i="32" s="1"/>
  <c r="G95" i="32"/>
  <c r="G93" i="32"/>
  <c r="G12" i="32"/>
  <c r="G10" i="32"/>
  <c r="G302" i="32" s="1"/>
  <c r="C95" i="32"/>
  <c r="C93" i="32"/>
  <c r="E6" i="32"/>
  <c r="C43" i="32"/>
  <c r="C40" i="32" s="1"/>
  <c r="C11" i="32" s="1"/>
  <c r="C2" i="32" s="1"/>
  <c r="F126" i="32"/>
  <c r="F93" i="32" s="1"/>
  <c r="D6" i="32"/>
  <c r="I6" i="32"/>
  <c r="F13" i="32"/>
  <c r="I298" i="32" l="1"/>
  <c r="I297" i="32" s="1"/>
  <c r="I5" i="32"/>
  <c r="C6" i="32"/>
  <c r="C94" i="32"/>
  <c r="F12" i="32"/>
  <c r="F6" i="32"/>
  <c r="C15" i="32"/>
  <c r="G94" i="32"/>
  <c r="G6" i="32"/>
  <c r="E5" i="32"/>
  <c r="E298" i="32"/>
  <c r="E297" i="32" s="1"/>
  <c r="D298" i="32"/>
  <c r="D297" i="32" s="1"/>
  <c r="D5" i="32"/>
  <c r="C10" i="32" l="1"/>
  <c r="C12" i="32"/>
  <c r="C5" i="32"/>
  <c r="F5" i="32"/>
  <c r="F298" i="32"/>
  <c r="F297" i="32" s="1"/>
  <c r="G298" i="32"/>
  <c r="G297" i="32" s="1"/>
  <c r="G5" i="32"/>
  <c r="AB22" i="8" l="1"/>
  <c r="AA22" i="8"/>
  <c r="Z22" i="8"/>
  <c r="AB21" i="8"/>
  <c r="AA21" i="8"/>
  <c r="Z21" i="8"/>
  <c r="T32" i="8" l="1"/>
  <c r="D32" i="8"/>
  <c r="I32" i="8" s="1"/>
  <c r="T31" i="8"/>
  <c r="D31" i="8"/>
  <c r="I31" i="8" s="1"/>
  <c r="I30" i="8"/>
  <c r="G30" i="8"/>
  <c r="X30" i="8" s="1"/>
  <c r="Z30" i="8" s="1"/>
  <c r="I29" i="8"/>
  <c r="G29" i="8"/>
  <c r="X29" i="8" s="1"/>
  <c r="Z29" i="8" s="1"/>
  <c r="I28" i="8"/>
  <c r="G28" i="8"/>
  <c r="X28" i="8" s="1"/>
  <c r="Z28" i="8" s="1"/>
  <c r="I27" i="8"/>
  <c r="AA27" i="8" s="1"/>
  <c r="AB27" i="8" s="1"/>
  <c r="G27" i="8"/>
  <c r="X27" i="8" s="1"/>
  <c r="Z27" i="8" s="1"/>
  <c r="I26" i="8"/>
  <c r="G26" i="8"/>
  <c r="X26" i="8" s="1"/>
  <c r="Z26" i="8" s="1"/>
  <c r="I25" i="8"/>
  <c r="G25" i="8"/>
  <c r="X25" i="8" s="1"/>
  <c r="Z25" i="8" s="1"/>
  <c r="I24" i="8"/>
  <c r="G24" i="8"/>
  <c r="X24" i="8" s="1"/>
  <c r="Z24" i="8" s="1"/>
  <c r="I23" i="8"/>
  <c r="AA23" i="8" s="1"/>
  <c r="AB23" i="8" s="1"/>
  <c r="G23" i="8"/>
  <c r="X23" i="8" s="1"/>
  <c r="Z23" i="8" s="1"/>
  <c r="AA31" i="8" l="1"/>
  <c r="AB31" i="8" s="1"/>
  <c r="AB25" i="8"/>
  <c r="AA25" i="8"/>
  <c r="AA29" i="8"/>
  <c r="AB29" i="8"/>
  <c r="AA32" i="8"/>
  <c r="AB32" i="8" s="1"/>
  <c r="AA24" i="8"/>
  <c r="AB24" i="8" s="1"/>
  <c r="AA26" i="8"/>
  <c r="AB26" i="8"/>
  <c r="AA28" i="8"/>
  <c r="AB28" i="8" s="1"/>
  <c r="AB30" i="8"/>
  <c r="AA30" i="8"/>
  <c r="G32" i="8"/>
  <c r="X32" i="8" s="1"/>
  <c r="Z32" i="8" s="1"/>
  <c r="G31" i="8"/>
  <c r="X31" i="8" s="1"/>
  <c r="Z31" i="8" s="1"/>
  <c r="G7" i="25" l="1"/>
  <c r="H7" i="25"/>
  <c r="D9" i="25" l="1"/>
  <c r="G9" i="25" s="1"/>
  <c r="H9" i="25" s="1"/>
  <c r="D7" i="25"/>
  <c r="H6" i="25"/>
  <c r="G6" i="25"/>
  <c r="W14" i="8" l="1"/>
  <c r="W9" i="8"/>
  <c r="W13" i="8" s="1"/>
  <c r="V9" i="8"/>
  <c r="V11" i="8"/>
  <c r="W11" i="8" l="1"/>
  <c r="I33" i="8" l="1"/>
  <c r="I20" i="8"/>
  <c r="I19" i="8"/>
  <c r="AA19" i="8" s="1"/>
  <c r="AB19" i="8" s="1"/>
  <c r="I18" i="8"/>
  <c r="I17" i="8"/>
  <c r="I16" i="8"/>
  <c r="I15" i="8"/>
  <c r="I12" i="8"/>
  <c r="I10" i="8"/>
  <c r="AA10" i="8" s="1"/>
  <c r="AB10" i="8" s="1"/>
  <c r="I8" i="8"/>
  <c r="I7" i="8"/>
  <c r="I6" i="8"/>
  <c r="H14" i="8"/>
  <c r="AB6" i="8" l="1"/>
  <c r="AA6" i="8"/>
  <c r="AA12" i="8"/>
  <c r="AB12" i="8" s="1"/>
  <c r="AB18" i="8"/>
  <c r="AA18" i="8"/>
  <c r="AA7" i="8"/>
  <c r="AB7" i="8"/>
  <c r="AB15" i="8"/>
  <c r="AA15" i="8"/>
  <c r="AB8" i="8"/>
  <c r="AA8" i="8"/>
  <c r="AA16" i="8"/>
  <c r="AB16" i="8" s="1"/>
  <c r="AA20" i="8"/>
  <c r="AB20" i="8" s="1"/>
  <c r="AA17" i="8"/>
  <c r="AB17" i="8" s="1"/>
  <c r="AA33" i="8"/>
  <c r="AB33" i="8"/>
  <c r="Y14" i="8" l="1"/>
  <c r="Y9" i="8"/>
  <c r="Y13" i="8" l="1"/>
  <c r="Y11" i="8" s="1"/>
  <c r="G6" i="23" l="1"/>
  <c r="G9" i="23"/>
  <c r="G11" i="23"/>
  <c r="G12" i="23"/>
  <c r="G13" i="23"/>
  <c r="E10" i="23"/>
  <c r="E8" i="23"/>
  <c r="H6" i="23"/>
  <c r="H13" i="23"/>
  <c r="E7" i="23" l="1"/>
  <c r="F10" i="23" l="1"/>
  <c r="G10" i="23" s="1"/>
  <c r="F8" i="23"/>
  <c r="G8" i="23" s="1"/>
  <c r="F7" i="23" l="1"/>
  <c r="G7" i="23" s="1"/>
  <c r="D13" i="23" l="1"/>
  <c r="I13" i="23" s="1"/>
  <c r="D12" i="23"/>
  <c r="D11" i="23"/>
  <c r="B10" i="23"/>
  <c r="D10" i="23" s="1"/>
  <c r="D9" i="23"/>
  <c r="B8" i="23"/>
  <c r="D6" i="23"/>
  <c r="I6" i="23" s="1"/>
  <c r="H11" i="23" l="1"/>
  <c r="I11" i="23"/>
  <c r="H9" i="23"/>
  <c r="I9" i="23" s="1"/>
  <c r="H10" i="23"/>
  <c r="I10" i="23" s="1"/>
  <c r="H12" i="23"/>
  <c r="I12" i="23" s="1"/>
  <c r="B7" i="23"/>
  <c r="D7" i="23" s="1"/>
  <c r="D8" i="23"/>
  <c r="H8" i="23" l="1"/>
  <c r="I8" i="23"/>
  <c r="H7" i="23"/>
  <c r="I7" i="23"/>
  <c r="T33" i="8" l="1"/>
  <c r="T20" i="8"/>
  <c r="T19" i="8"/>
  <c r="T18" i="8"/>
  <c r="T17" i="8"/>
  <c r="T16" i="8"/>
  <c r="T15" i="8"/>
  <c r="T12" i="8"/>
  <c r="T10" i="8"/>
  <c r="T8" i="8"/>
  <c r="T7" i="8"/>
  <c r="T6" i="8"/>
  <c r="G33" i="8" l="1"/>
  <c r="X33" i="8" s="1"/>
  <c r="Z33" i="8" s="1"/>
  <c r="G20" i="8"/>
  <c r="X20" i="8" s="1"/>
  <c r="Z20" i="8" s="1"/>
  <c r="G19" i="8"/>
  <c r="X19" i="8" s="1"/>
  <c r="Z19" i="8" s="1"/>
  <c r="G18" i="8"/>
  <c r="X18" i="8" s="1"/>
  <c r="Z18" i="8" s="1"/>
  <c r="G17" i="8"/>
  <c r="X17" i="8" s="1"/>
  <c r="Z17" i="8" s="1"/>
  <c r="G16" i="8"/>
  <c r="X16" i="8" s="1"/>
  <c r="Z16" i="8" s="1"/>
  <c r="G15" i="8"/>
  <c r="X15" i="8" s="1"/>
  <c r="Z15" i="8" s="1"/>
  <c r="G10" i="8"/>
  <c r="X10" i="8" s="1"/>
  <c r="Z10" i="8" s="1"/>
  <c r="G8" i="8"/>
  <c r="X8" i="8" s="1"/>
  <c r="Z8" i="8" s="1"/>
  <c r="G7" i="8"/>
  <c r="X7" i="8" s="1"/>
  <c r="Z7" i="8" s="1"/>
  <c r="G6" i="8"/>
  <c r="X6" i="8" s="1"/>
  <c r="Z6" i="8" s="1"/>
  <c r="O14" i="8" l="1"/>
  <c r="K14" i="8"/>
  <c r="L14" i="8"/>
  <c r="J14" i="8"/>
  <c r="U11" i="8"/>
  <c r="U9" i="8"/>
  <c r="K11" i="8"/>
  <c r="K9" i="8"/>
  <c r="J9" i="8"/>
  <c r="T14" i="8" l="1"/>
  <c r="J13" i="8"/>
  <c r="O9" i="8"/>
  <c r="O13" i="8" s="1"/>
  <c r="T13" i="8" l="1"/>
  <c r="T9" i="8"/>
  <c r="J11" i="8"/>
  <c r="O11" i="8"/>
  <c r="T11" i="8" l="1"/>
  <c r="F5" i="20"/>
  <c r="F5" i="19"/>
  <c r="D14" i="8" l="1"/>
  <c r="G14" i="8" l="1"/>
  <c r="X14" i="8" s="1"/>
  <c r="Z14" i="8" s="1"/>
  <c r="I14" i="8"/>
  <c r="AA14" i="8" l="1"/>
  <c r="AB14" i="8" s="1"/>
  <c r="G12" i="8" l="1"/>
  <c r="X12" i="8" s="1"/>
  <c r="Z12" i="8" s="1"/>
  <c r="B7" i="15" l="1"/>
  <c r="B13" i="15"/>
  <c r="B17" i="15"/>
  <c r="B16" i="15"/>
  <c r="B5" i="15"/>
  <c r="B8" i="15"/>
  <c r="B6" i="15"/>
  <c r="B4" i="15"/>
  <c r="B9" i="15"/>
  <c r="B2" i="15"/>
  <c r="B3" i="15"/>
  <c r="B10" i="15"/>
  <c r="B14" i="15"/>
  <c r="B12" i="15" l="1"/>
  <c r="B15" i="15"/>
  <c r="B11" i="15"/>
  <c r="D9" i="8"/>
  <c r="I9" i="8" l="1"/>
  <c r="AA9" i="8"/>
  <c r="AB9" i="8" s="1"/>
  <c r="G9" i="8"/>
  <c r="X9" i="8" s="1"/>
  <c r="Z9" i="8" s="1"/>
  <c r="D13" i="8"/>
  <c r="I13" i="8" s="1"/>
  <c r="AA13" i="8" l="1"/>
  <c r="AB13" i="8" s="1"/>
  <c r="G13" i="8"/>
  <c r="X13" i="8" s="1"/>
  <c r="Z13" i="8" s="1"/>
  <c r="D11" i="8"/>
  <c r="I11" i="8" l="1"/>
  <c r="AA11" i="8" s="1"/>
  <c r="AB11" i="8" s="1"/>
  <c r="G11" i="8"/>
  <c r="X11" i="8" l="1"/>
  <c r="Z11" i="8" s="1"/>
  <c r="B1" i="15" l="1"/>
  <c r="B18" i="15" l="1"/>
  <c r="B19" i="15" s="1"/>
  <c r="C6" i="28" l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Maarja Valler:</t>
        </r>
        <r>
          <rPr>
            <sz val="9"/>
            <color indexed="81"/>
            <rFont val="Tahoma"/>
            <charset val="1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F3" authorId="0">
      <text>
        <r>
          <rPr>
            <b/>
            <sz val="9"/>
            <color indexed="81"/>
            <rFont val="Tahoma"/>
            <charset val="1"/>
          </rPr>
          <t>Maarja Valler:</t>
        </r>
        <r>
          <rPr>
            <sz val="9"/>
            <color indexed="81"/>
            <rFont val="Tahoma"/>
            <charset val="1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</authors>
  <commentList>
    <comment ref="Y4" authorId="0">
      <text>
        <r>
          <rPr>
            <b/>
            <sz val="9"/>
            <color indexed="81"/>
            <rFont val="Tahoma"/>
            <charset val="1"/>
          </rPr>
          <t>Maarja Valler:</t>
        </r>
        <r>
          <rPr>
            <sz val="9"/>
            <color indexed="81"/>
            <rFont val="Tahoma"/>
            <charset val="1"/>
          </rPr>
          <t xml:space="preserve">
palun sisesta veergu oma ametiasutuse projekti andmed, kui need erinevad projekti ettepanekust</t>
        </r>
      </text>
    </comment>
  </commentList>
</comments>
</file>

<file path=xl/comments4.xml><?xml version="1.0" encoding="utf-8"?>
<comments xmlns="http://schemas.openxmlformats.org/spreadsheetml/2006/main">
  <authors>
    <author>Robert Kriesenthal</author>
    <author>Maarja Valler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2018. a taotlusega investeeringute koondis (vorm 6a)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<sst xmlns="http://schemas.openxmlformats.org/spreadsheetml/2006/main" count="811" uniqueCount="461">
  <si>
    <t>Toetused kokku</t>
  </si>
  <si>
    <t>Tulud majandustegevusest</t>
  </si>
  <si>
    <t>Võlalt arvestatud intressitulu</t>
  </si>
  <si>
    <t>KOKKU</t>
  </si>
  <si>
    <t>€</t>
  </si>
  <si>
    <t>Linnaarhiiv</t>
  </si>
  <si>
    <t>Kulud kokku</t>
  </si>
  <si>
    <t xml:space="preserve">Katteallikad </t>
  </si>
  <si>
    <t>sh omatulud</t>
  </si>
  <si>
    <t>linnakassa</t>
  </si>
  <si>
    <t>sellest töötasu</t>
  </si>
  <si>
    <t>Tootegrupp: arhiiviteenused</t>
  </si>
  <si>
    <t>Toode:</t>
  </si>
  <si>
    <t>ps amortisatsioon</t>
  </si>
  <si>
    <t>Sotsiaalhoolekanne</t>
  </si>
  <si>
    <t>Tervishoid</t>
  </si>
  <si>
    <t>Eelarvepositsioon</t>
  </si>
  <si>
    <t>OMATULUD</t>
  </si>
  <si>
    <t>Kokku</t>
  </si>
  <si>
    <t>Üür ja rent</t>
  </si>
  <si>
    <t>äriruumide üüritulu</t>
  </si>
  <si>
    <t>kommunaalteenused</t>
  </si>
  <si>
    <t>Muu toodete ja teenuste müük</t>
  </si>
  <si>
    <t>3. Linnaarhiiv</t>
  </si>
  <si>
    <t>Tulud tugiteenustest</t>
  </si>
  <si>
    <t>teenused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</si>
  <si>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</si>
  <si>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</si>
  <si>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</si>
  <si>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</si>
  <si>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</si>
  <si>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</si>
  <si>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</si>
  <si>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</si>
  <si>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</si>
  <si>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</si>
  <si>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</si>
  <si>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Kasum/kahjum varude müügist</t>
  </si>
  <si>
    <t>Reidi tee ehitus Tallinnas</t>
  </si>
  <si>
    <t>Gonsiori tänava rekonstrueerimine Tallinnas</t>
  </si>
  <si>
    <t>Tallinna ajaloo üldkäsitluse koostamine ja väljaandmine (ü)</t>
  </si>
  <si>
    <t>KULUD</t>
  </si>
  <si>
    <t>Vana-Kalamaja tänava rekonstrueerimine</t>
  </si>
  <si>
    <t>Pelguranna tn 31 tugikodu rajamine</t>
  </si>
  <si>
    <t>Teed ja tänavad</t>
  </si>
  <si>
    <t>LINNA TUGITEENUSED</t>
  </si>
  <si>
    <t>Kultuur</t>
  </si>
  <si>
    <t>Linnatransport</t>
  </si>
  <si>
    <t>Haridus</t>
  </si>
  <si>
    <t>Esialgne eelarve</t>
  </si>
  <si>
    <t>I lisaeelarve</t>
  </si>
  <si>
    <t>Täpsustatud eelarve</t>
  </si>
  <si>
    <t>Linna tugiteenused</t>
  </si>
  <si>
    <t>Sport ja vaba aeg</t>
  </si>
  <si>
    <t>Linnamajandus</t>
  </si>
  <si>
    <t>Heakord</t>
  </si>
  <si>
    <t>Tehnovõrgud</t>
  </si>
  <si>
    <t>Linnaplaneerimine</t>
  </si>
  <si>
    <t>linnakassa arvelt</t>
  </si>
  <si>
    <t>töötasu</t>
  </si>
  <si>
    <t>OT arvelt</t>
  </si>
  <si>
    <t>LK arvelt</t>
  </si>
  <si>
    <t>PPP muudatus</t>
  </si>
  <si>
    <r>
      <t xml:space="preserve">2018 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</si>
  <si>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2018 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</si>
  <si>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2018 LK arvelt muudatus kokku</t>
  </si>
  <si>
    <t>2018 OT arvelt (kogusumma)</t>
  </si>
  <si>
    <t>2018. aastal lisanduvad ja/või suurenevad kulud</t>
  </si>
  <si>
    <t>Ametiasutus</t>
  </si>
  <si>
    <t>Valdkond</t>
  </si>
  <si>
    <t>Kulu sisu</t>
  </si>
  <si>
    <t>2018. aastal vähenevad kulud</t>
  </si>
  <si>
    <t>Jrk nr</t>
  </si>
  <si>
    <t>Hariduse palgatõus 01.09.2017</t>
  </si>
  <si>
    <t>Ametiasutuste palgatõus 01.02.2017</t>
  </si>
  <si>
    <t>SHO palgatõus 01.04.2017</t>
  </si>
  <si>
    <t>Kultuuri palgavahendite kasv 01.04.2017</t>
  </si>
  <si>
    <t>Linna juhtimine ja 
tugiteenused</t>
  </si>
  <si>
    <t>Tallinna ajaloo üldkäsitlus</t>
  </si>
  <si>
    <t>kinnistute , hoonete, ruumide remont - Tolli 6 fassaaditööd</t>
  </si>
  <si>
    <t>kinnistute , hoonete, ruumide remont - maanduskontuuri projekteerimine ja ehitamine</t>
  </si>
  <si>
    <t>kinnistute , hoonete, ruumide remont - Tolli 8 siseruumide remont (veekahjustuste tagajärgede likvideerimine)</t>
  </si>
  <si>
    <t>1995. aastal alguse saanud rahvusvaheliste teadusürituste sarja "Tallinna sümpoosionid" raames Tallinnas IX konverentsi korraldamine (ära märkimaks 100 aasta möödumist Eesti Vabariigi väljakuulutamisest).</t>
  </si>
  <si>
    <t>Tallinna Linnaarhiivi 135. aastapäevaga seotud ürituste korraldamine</t>
  </si>
  <si>
    <t>Tallinna ajaloo üldkäsitluse koostamine, sh töötasu 11 660€</t>
  </si>
  <si>
    <t>LOV lastekaitsjad/sots.töötajad (1 kuu+uued)</t>
  </si>
  <si>
    <r>
      <t xml:space="preserve">Hariduse palgatõus 01.09.2017
</t>
    </r>
    <r>
      <rPr>
        <sz val="8"/>
        <color rgb="FFFF0000"/>
        <rFont val="Times New Roman"/>
        <family val="1"/>
        <charset val="186"/>
      </rPr>
      <t>(I LEA 2017, 1000€-lt
1050€-le)</t>
    </r>
  </si>
  <si>
    <t xml:space="preserve">Tallinna ajaloo üldkäsitluse koostamine </t>
  </si>
  <si>
    <t>2018 projekt</t>
  </si>
  <si>
    <t>%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</si>
  <si>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</si>
  <si>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2017/2018 muutus</t>
  </si>
  <si>
    <t>2018 projekt - projekti ettepanek</t>
  </si>
  <si>
    <t xml:space="preserve">2018 
projekti 
ettepanek </t>
  </si>
  <si>
    <t>Lisataotlus</t>
  </si>
  <si>
    <t>Lühiselgitused lisataotluse kohta</t>
  </si>
  <si>
    <t>projekt</t>
  </si>
  <si>
    <t>2018/2017 põhitaotlus muutus</t>
  </si>
  <si>
    <t>2018 toetuste arvelt (kogusumma)</t>
  </si>
  <si>
    <t>sh toetuste arvelt</t>
  </si>
  <si>
    <t>Ümardused</t>
  </si>
  <si>
    <t>Esialgne 
eelarve</t>
  </si>
  <si>
    <t>Halduskogude ja volikogu komisjonide tasud alates 01.01.2018</t>
  </si>
  <si>
    <t>Ametiasutuse haldusala 2018. aasta eelarve projekti koond asutuste lõikes</t>
  </si>
  <si>
    <t>VORM 1</t>
  </si>
  <si>
    <t>€ ilma komakohata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</si>
  <si>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</si>
  <si>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</si>
  <si>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</si>
  <si>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</si>
  <si>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</si>
  <si>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</si>
  <si>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</si>
  <si>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</si>
  <si>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</si>
  <si>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</si>
  <si>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</si>
  <si>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</si>
  <si>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</si>
  <si>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</si>
  <si>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</si>
  <si>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</si>
  <si>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</si>
  <si>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</si>
  <si>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</si>
  <si>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</si>
  <si>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Vormi täitnud isiku ees- ja perekonnanimi ning telefoninumber:</t>
  </si>
  <si>
    <t>Põhitaotlus</t>
  </si>
  <si>
    <t>VORM 2</t>
  </si>
  <si>
    <t>Lõivud</t>
  </si>
  <si>
    <t>LINNAKASSA TULUD</t>
  </si>
  <si>
    <t>2018
projekti ettepanek</t>
  </si>
  <si>
    <t>projekti
ettepanek</t>
  </si>
  <si>
    <t>Vanasadama ja kesklinna vahelise liikuvuskeskkonna arendamine</t>
  </si>
  <si>
    <t>Mustamäe välisvalgustuse rekonstrueerimise I etapp</t>
  </si>
  <si>
    <t>Filtri teed Kadrioruga ja Ülemiste ühisterminaliga ühendav kergliiklustee</t>
  </si>
  <si>
    <t>Arhivaalide kogumine ja säilitamine</t>
  </si>
  <si>
    <t>Arhivaalides sisalduva info vahendamine</t>
  </si>
  <si>
    <t>Arhiivinduse haldus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</si>
  <si>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</si>
  <si>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</si>
  <si>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</si>
  <si>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</si>
  <si>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</si>
  <si>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</si>
  <si>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</si>
  <si>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</si>
  <si>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</si>
  <si>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</si>
  <si>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</si>
  <si>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</si>
  <si>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</si>
  <si>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Kulud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</si>
  <si>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</si>
  <si>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</si>
  <si>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</si>
  <si>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</si>
  <si>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</si>
  <si>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 xml:space="preserve"> kuni 31.12.16</t>
  </si>
  <si>
    <t>2016.a. 2017.a-se üle-kantud</t>
  </si>
  <si>
    <t xml:space="preserve"> 2017 täps.
eelarve</t>
  </si>
  <si>
    <t>2021 ja järgmised aastad kokku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</si>
  <si>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</si>
  <si>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</si>
  <si>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</si>
  <si>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</si>
  <si>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</si>
  <si>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</si>
  <si>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Investeeringud</t>
  </si>
  <si>
    <t>1.</t>
  </si>
  <si>
    <t>Kinnistute , hoonete, ruumide remont  (2017. eelarves)</t>
  </si>
  <si>
    <t>Summa</t>
  </si>
  <si>
    <t>Jrk.</t>
  </si>
  <si>
    <t>Ametiasutuse haldusala</t>
  </si>
  <si>
    <t>sellest</t>
  </si>
  <si>
    <t>nr.</t>
  </si>
  <si>
    <t>omatulude 
arvelt</t>
  </si>
  <si>
    <t>toetuste arvelt</t>
  </si>
  <si>
    <t>3.</t>
  </si>
  <si>
    <t>2018. aasta tegevuskulude piirsummad ametiasutuste haldusalade lõikes</t>
  </si>
  <si>
    <t>2018 piirsumma</t>
  </si>
  <si>
    <t>Investeerimisobjektid</t>
  </si>
  <si>
    <t>VORM 6 a</t>
  </si>
  <si>
    <t>Investeerimisobjekti nimetus</t>
  </si>
  <si>
    <t>Katte-alli-kas*</t>
  </si>
  <si>
    <t>Kogu-
maksumus</t>
  </si>
  <si>
    <t>Täitmine kuni 31.12.2016</t>
  </si>
  <si>
    <t>2017 täpsustatud eelarve</t>
  </si>
  <si>
    <t>2016.a-st 2017.a-sse ülekantud</t>
  </si>
  <si>
    <t>2018 eeltäidetud vorm</t>
  </si>
  <si>
    <t>2018 asutuse taotlus</t>
  </si>
  <si>
    <t>2019 ja üle prognoos</t>
  </si>
  <si>
    <t>Kõik investeerimisobjektid kokku</t>
  </si>
  <si>
    <t>sh</t>
  </si>
  <si>
    <t>LE</t>
  </si>
  <si>
    <t>SE</t>
  </si>
  <si>
    <t>OT</t>
  </si>
  <si>
    <t>RE</t>
  </si>
  <si>
    <t>VR</t>
  </si>
  <si>
    <t>I  VÄLISRAHASTUSEGA  OBJEKTID</t>
  </si>
  <si>
    <t>Välisrahastusega investeerimisprojektid kokku</t>
  </si>
  <si>
    <t>Järveotsa tee 33 lasteaiahoone renoveerimine</t>
  </si>
  <si>
    <t xml:space="preserve">Tallinna Männikäbi Lasteaia renoveerimine ja energiasääst </t>
  </si>
  <si>
    <t xml:space="preserve">sh </t>
  </si>
  <si>
    <r>
      <t>VR/CO</t>
    </r>
    <r>
      <rPr>
        <sz val="8"/>
        <rFont val="Calibri"/>
        <family val="2"/>
        <charset val="186"/>
      </rPr>
      <t>₂</t>
    </r>
  </si>
  <si>
    <t>Sitsi Lasteaia renoveerimine ja energiasääst</t>
  </si>
  <si>
    <t>Tallinna Loomaaeda projekt "Pilvemets"</t>
  </si>
  <si>
    <t>Välisrahastusega teede kapitaalremont ja rekonstrueerimine</t>
  </si>
  <si>
    <t>Välisrahastusega teede projekteerimine ja maade omandamine</t>
  </si>
  <si>
    <t>Haabersti ristmiku rekonstrueerimine, sh ühistranspordirada kesklinna</t>
  </si>
  <si>
    <t>Linnapiirkondade kergliiklusteede rajamine</t>
  </si>
  <si>
    <t>Viljandi mnt kergliiklustee (Pärnu mnt -Valdeku tn)</t>
  </si>
  <si>
    <t>Sadamaala kergliiklustee lõigus Kalaranna tn - Reidi tee</t>
  </si>
  <si>
    <t>KIK eitav otsus</t>
  </si>
  <si>
    <t>Tallinna linna hooldus-, heakorra- ja haljastustööde infosüsteemi loomine</t>
  </si>
  <si>
    <t>Taotlus menetkuses</t>
  </si>
  <si>
    <t>Tehnoloogilise lahenduse prototüübi loomine maa-aluste rajatiste 3D andmeseireks</t>
  </si>
  <si>
    <t>II MUUD OBJEKTID KOKKU</t>
  </si>
  <si>
    <t>Põhikoolide ja gümnaasiumite remont ja soetused</t>
  </si>
  <si>
    <t>sh Tallinna Prantsuse Lütseumi võimlahoone ehitus</t>
  </si>
  <si>
    <t>Tallinna Saksa Gümnaasiumi remondi lõpetamine</t>
  </si>
  <si>
    <t>Pääsküla Gümnaasiumi tervikrenoveerimine</t>
  </si>
  <si>
    <t>Tallinna Tondi Põhikooli tervikrenoveerimine</t>
  </si>
  <si>
    <t>Tallinna Pae Gümnaasiumi laiendus</t>
  </si>
  <si>
    <t>Vanalinna Hariduskolleegiumi Pühavaimu 8 hoone remont</t>
  </si>
  <si>
    <t>Tallinna Inglise Kolledzi, Kivimäe Põhikooli, Prantsuse Lütseumi, GAG, Tallinna Reaalkooli jt renoveerimisprojektid</t>
  </si>
  <si>
    <t>põhikoolide ja gümnaasiumide remontööd, soetused ja tuleohutusnõuete täitmine</t>
  </si>
  <si>
    <t>spordisaalide ja staadionite arendamine</t>
  </si>
  <si>
    <t>sh Haabersti Vene Lütseumi, Haabersti Vene Gümnaasiumi ja Õismäe Gümnaasiumi staadioni kunstmuru vahetus</t>
  </si>
  <si>
    <t>Valida loetelust objekte 1 000 000 € ulatuses.</t>
  </si>
  <si>
    <t>Koolide juurde jalgrattaparklate rajamine</t>
  </si>
  <si>
    <t>Tallinna Mustamäe Humanitaargümnaasiumi staadioni rajamine</t>
  </si>
  <si>
    <t>Tallinna Kadaka Põhikooli staadioni uuendamine</t>
  </si>
  <si>
    <t>Nõmme Gümnaasiumi spordihoone ehitus</t>
  </si>
  <si>
    <t>Tallinna Mustjõe Gümnaasiumi staadioni remont</t>
  </si>
  <si>
    <t>Haabersti Vene Gümnaasiumi staadion</t>
  </si>
  <si>
    <t>Koolieelsete lasteasutuste remont, soetused ja uued lasteaiad</t>
  </si>
  <si>
    <t>sh Pirita-Kose Lasteaia juurdeehitus</t>
  </si>
  <si>
    <t>koolieelsete lasteasutuste remontööd, soetused ja tuleohutusnõuete täitmine</t>
  </si>
  <si>
    <t>Lasteaedade välisvalgustus ja krundisisesed teed ja parklad</t>
  </si>
  <si>
    <t>Lasteaedade ja koolide 100  mänguväljaku projekt EV100</t>
  </si>
  <si>
    <t>Huvikoolid</t>
  </si>
  <si>
    <t>sh Kristiine kontserdisaali projekteerimine ja ehitamine (Huvikeskus Kullo juurde)</t>
  </si>
  <si>
    <t>Tallinna Muusikakooli Narva mnt 28 hoone renoveerimine</t>
  </si>
  <si>
    <t>huvikoolide remonttööd, soetused ja tuleohutusnõuete täitmine</t>
  </si>
  <si>
    <t>Kultuur ja muinsuskaitse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</si>
  <si>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</si>
  <si>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</si>
  <si>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</si>
  <si>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</si>
  <si>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Mustpeade Maja restaureerimine</t>
  </si>
  <si>
    <t>Muuseumide investeeringud</t>
  </si>
  <si>
    <t xml:space="preserve">sh Tallinna Linnamuuseumi Vene tn 17 katuse remonttööd ja ekspositsiooni uuendamine </t>
  </si>
  <si>
    <t>Tallinna Botaanikaaia investeeringud (alpinaarium, salikaarium)</t>
  </si>
  <si>
    <t>Tallinna Linnateatri investeeringud</t>
  </si>
  <si>
    <t>Vene Kultuurikeskuse renoveerimine</t>
  </si>
  <si>
    <t>Dominiiklaste kloosterkompleksi renoveerimine</t>
  </si>
  <si>
    <t>Kultuuriasutuste remonttööd ja soetused</t>
  </si>
  <si>
    <t>Mustamäe Kultuurikeskus Kaja ja linnaosa haldushoone ehitamine</t>
  </si>
  <si>
    <t>Sõjakooli memoriaali rajamine</t>
  </si>
  <si>
    <t>Muinsuskaitsealased investeeringud</t>
  </si>
  <si>
    <t>sh Toompea tugimüügi korrastamine</t>
  </si>
  <si>
    <t>linnamüüri korrastamine ja kujundamine</t>
  </si>
  <si>
    <t>Pirita kloostrivaremete korrastamine</t>
  </si>
  <si>
    <t>M. Härma 14 spordiväljakute rajamise lõpetamine</t>
  </si>
  <si>
    <t>Spordiparkide rajamine Lastestaadionile ja linnaosadesse</t>
  </si>
  <si>
    <t>Hallatavate spordiasutuste remontööd ja soetused</t>
  </si>
  <si>
    <t>Linnaosadesse jalgpalli, korvpalli ja võrkpalli väliväljakute rajamine</t>
  </si>
  <si>
    <t>Tallinna Vaimse Tervise Keskuse investeeringud</t>
  </si>
  <si>
    <t>sh Pelguranna tn 31 hoone (olemasoleva, 2-kordse) renoveerimine</t>
  </si>
  <si>
    <t xml:space="preserve"> Peterburi mnt 11 hoone renoveerimine</t>
  </si>
  <si>
    <t>Päevakeskus Käo renoveerimistööd</t>
  </si>
  <si>
    <t>sh Maleva keskuse renoveerimine</t>
  </si>
  <si>
    <t>Põhja-Tallinna Sotsiaalkeskuse ehitus Sõle tn 61a</t>
  </si>
  <si>
    <t>Muud sotsiaalhoolekande projektid</t>
  </si>
  <si>
    <t>Tallinna Kiirabi meditsiinivarustuse soetamine</t>
  </si>
  <si>
    <t>Turgude arendamine</t>
  </si>
  <si>
    <t>Tallinna kinnisvararegistri arendamine</t>
  </si>
  <si>
    <t>Linnaasutuste ligipääsetavuse parendamine</t>
  </si>
  <si>
    <t>Elamumajandus</t>
  </si>
  <si>
    <t>Ühiselamu tüüpi hoonete renoveerimine</t>
  </si>
  <si>
    <t>sh Paagi tn 10</t>
  </si>
  <si>
    <t>Sõpruse pst 5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</si>
  <si>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</si>
  <si>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</si>
  <si>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</si>
  <si>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Ootekodade soetamine ja paigaldamine</t>
  </si>
  <si>
    <t>Viru keskuse bussiterminali remont</t>
  </si>
  <si>
    <t>Ühistranspordipeatustes reaalajas infotabloode paigaldamine</t>
  </si>
  <si>
    <t>Koguperemänguväljakute rajamine ja rekonstrueerimine</t>
  </si>
  <si>
    <t>sh Vabaduse pst 96</t>
  </si>
  <si>
    <t>Mänguväljakud ja treeningelemendid</t>
  </si>
  <si>
    <t>sh Lasnamäe, Mustamäe ja Haabersti ja Põhja-Tallinna  linnaosades</t>
  </si>
  <si>
    <t>Valida loetelust objekte 300 000 € ulatuses.</t>
  </si>
  <si>
    <t>Haaberstisse Tanuma tänava piirkonda</t>
  </si>
  <si>
    <t xml:space="preserve">Nõmme tee, Tedre ja Vindi tänaval, Välja tn, Tondimõisa pargis, Kirsi 8, Spordi 24, suurendada Räägu pargi mänguväljakut </t>
  </si>
  <si>
    <t>Mustamäele 9 mänguväljakut koos turvakaameratega</t>
  </si>
  <si>
    <t>harrastussportlastele treeninguväljaku rajamine Kakumäele</t>
  </si>
  <si>
    <t>Koerte jalutus- ja treeningväljakute rajamine ja rekonstrueerimine (Kopliranna, Kakumäe, Kadrioru, Varraku, Pihlaka)</t>
  </si>
  <si>
    <t>Kalmistute investeeringud</t>
  </si>
  <si>
    <t>Tammsaare pargi rekonstrueerimine</t>
  </si>
  <si>
    <t xml:space="preserve">LE </t>
  </si>
  <si>
    <t>Linnamööbli soetamine (prügikastid, pingid jm)</t>
  </si>
  <si>
    <t>Muud pargid ja rohealad</t>
  </si>
  <si>
    <t>Valida loetelust objekte 1 500 000 € ulatuses.</t>
  </si>
  <si>
    <t>sh Kakumäe randa laulukaar, lava ja väljak</t>
  </si>
  <si>
    <t>Kakumäe asumi külaplats</t>
  </si>
  <si>
    <t>Mustjõe asumi külaplats</t>
  </si>
  <si>
    <t>Haabersti metsa (Rocca al Mare Keskuse taga) puhkeala</t>
  </si>
  <si>
    <t>Õismäe tiigi ja purskkaevu renoveerimine</t>
  </si>
  <si>
    <t>Löwenruh pargi vabaõhulava ja külaplats</t>
  </si>
  <si>
    <t>Löwenruh pargi tiigi puhastamine</t>
  </si>
  <si>
    <t>Lindakivi puhkeala korrastamine</t>
  </si>
  <si>
    <t>Skoone bastioni korrastamine</t>
  </si>
  <si>
    <t>Pae pargi vabaõhulava</t>
  </si>
  <si>
    <t xml:space="preserve">Paevälja roheala </t>
  </si>
  <si>
    <t>Mustamäe parkide uuendamine (Männipark, Lepistiku, Parditiigi park, Sütiste parkmets)</t>
  </si>
  <si>
    <t>hoovialade korrastamine Mustamäel</t>
  </si>
  <si>
    <t>Nõmmel väliuisuplats</t>
  </si>
  <si>
    <t>raudteejaamade renoveerimine</t>
  </si>
  <si>
    <t>Pelgurand/Stroomi rannapargi rekonstrueerimine</t>
  </si>
  <si>
    <t>Kase pargi korrastamine</t>
  </si>
  <si>
    <t>Süsta pargi korrastamine</t>
  </si>
  <si>
    <t>Merimetsa terviserada ja puhkeala korrastamine</t>
  </si>
  <si>
    <t>Välisrahastuseta teede kapitaalremont ja rekonstrueerimine</t>
  </si>
  <si>
    <t>sh Vana-Pirita tee</t>
  </si>
  <si>
    <t>Tulika tn (Paldiski mnt - Endla tn)</t>
  </si>
  <si>
    <t>Poska tn (Vesivärava tn - Narva mnt)</t>
  </si>
  <si>
    <t>Õie tn (Vabaduse pst - Pärnu mnt)</t>
  </si>
  <si>
    <t>Kolde puiestee (Sõle tn - Pelguranna tn)</t>
  </si>
  <si>
    <t>Kadaka tee (Ehitajate tee - Akadeemia tee)</t>
  </si>
  <si>
    <t>Tähetorni tn (Paldiski mnt - Kadaka pst)</t>
  </si>
  <si>
    <t>Võidujooksu tn (Laagna tee - Valge tn)</t>
  </si>
  <si>
    <t xml:space="preserve">Sildade ja viaduktide kapitaalremont </t>
  </si>
  <si>
    <t>Ühistranspordipeatuste ja -radade rekonstrueerimine</t>
  </si>
  <si>
    <t>Tuuliku tn kõnnitee</t>
  </si>
  <si>
    <t>Vabaõhukooli tee kergliiklustee (Rahvakooli tee - Karukella tee)</t>
  </si>
  <si>
    <t>Hooldekodu tee kergliiklustee</t>
  </si>
  <si>
    <t>Ehitajate tee suusatunnel</t>
  </si>
  <si>
    <t>Gonsiori tn (Maneeži tn - Laikmaa tn)</t>
  </si>
  <si>
    <t>Koidu tn (Paldiski mnt - Endla tn), sh ristmik</t>
  </si>
  <si>
    <t xml:space="preserve">Liivalaia tn (Pärnu mnt – Juhkentali tn) </t>
  </si>
  <si>
    <t>Roosikrantsi tn</t>
  </si>
  <si>
    <t>Kvartalisisesed teed ja kõnniteed</t>
  </si>
  <si>
    <t>Vanalinna tänavate ühele tasapinnale viimine (Raekoja plats, Voorimehe tn, Nunne tn, Pikk jalg, Lühike jalg)</t>
  </si>
  <si>
    <t>Laagna tee sildade renoveerimine</t>
  </si>
  <si>
    <t>Nimetatud objektid on eelarvestrateegias planeeritud teostada 2021.a.lõpuks.</t>
  </si>
  <si>
    <t>Kalevi tn</t>
  </si>
  <si>
    <t>Juurdeveo tn</t>
  </si>
  <si>
    <t>Türi tn</t>
  </si>
  <si>
    <t>Raudtee tn</t>
  </si>
  <si>
    <t>Pärnu mnt linna piirini</t>
  </si>
  <si>
    <t>Ilmarise tn</t>
  </si>
  <si>
    <t xml:space="preserve">Nõmme raudteeülesõidu ja Alfredi pubi vahelisele lõigule korraliku kõnnitee ehitamine, bussipeatuse korrastamine. </t>
  </si>
  <si>
    <t xml:space="preserve">Rahumäe surnuaia äärde parkimiskohtade loomine </t>
  </si>
  <si>
    <t xml:space="preserve">Vilde teelt juurdesõidutee ehitamine Arte Gümnaasiumini - Tallinna Reaalgümnaasiumini ja Mustamäe Laste Loomingu Majani </t>
  </si>
  <si>
    <t>Mustakivi tee Kose teega ühendava tee ehitamine</t>
  </si>
  <si>
    <t>Pirita rannapromenaadi remont</t>
  </si>
  <si>
    <t>ohtlike ristmike ohutumaks muutmine (Kopli – Erika- Ristiku ristmik, Tööstuse-Sitsi-Kopli ristmik ja Sõle-Kopli ristmik)</t>
  </si>
  <si>
    <t>Balti jaama väljaku rajamine ja ümbruse korrastamine</t>
  </si>
  <si>
    <t>Raudtee tänava Vabaduse pst poolses küljel parkimisala väljaehitamine</t>
  </si>
  <si>
    <t>Sütiste tee</t>
  </si>
  <si>
    <t>muud teed ja tänavad</t>
  </si>
  <si>
    <t>Välisrahastuseta kergliiklusteede ja terviseradade rajamine</t>
  </si>
  <si>
    <t>Valida loetelust objekte 2 000 000 € ulatuses.</t>
  </si>
  <si>
    <t>sh Põhja-Puiestee kergliiklusteed</t>
  </si>
  <si>
    <t>Kloostrimetsa tee kergliiklus ja kõnnitee rajamine kuni Pirita keskuseni</t>
  </si>
  <si>
    <t>Lehiku tee kergliiklustee</t>
  </si>
  <si>
    <t xml:space="preserve">jalgrattateede ja terviseradade arendamine: Seebist - Kesklinna, Järves raudteega paralleelselt, Paldiski mnt - Tehnika - Toompuistee, Rahumäe tee, Tondi tn, Mustamäe tee, Kristiinest Nõmmele, Kristiinest Haaberstisse </t>
  </si>
  <si>
    <t xml:space="preserve">kitsarööpalise raudtee tammil oleva kergliiklustee pikendamine Glehni Lossini ja pargini </t>
  </si>
  <si>
    <t>kergliiklustee Kesklinna ja Põhja -Tallinna vahele</t>
  </si>
  <si>
    <t>laudtee rajamine läbi roostiku Tabasalu panga alt Kakumäe randa</t>
  </si>
  <si>
    <t>terviseraja ehitamine Õismäe rabasse</t>
  </si>
  <si>
    <t>Tänavavalgustuse ehitamine ja renoveerimine</t>
  </si>
  <si>
    <t>sh tänavavalgustuse ehitamine ja renoveerimine</t>
  </si>
  <si>
    <t>programm "Turvaline ülekäigurada"</t>
  </si>
  <si>
    <t>Fooriobjektide rajamine</t>
  </si>
  <si>
    <t>sh Rannamõisa/Kakumäe/Pikaliiva ristmik</t>
  </si>
  <si>
    <t>Kopli/Tööstuse/Paljassaare ristmik</t>
  </si>
  <si>
    <t>Narva mnt TLÜ foorid</t>
  </si>
  <si>
    <t xml:space="preserve">    Kadaka – Mäepealse</t>
  </si>
  <si>
    <t>Kadaka – Kassi</t>
  </si>
  <si>
    <t>Kandurite uuendamine</t>
  </si>
  <si>
    <t>Liikluskorralduse vahendid (elektroonilised liiklusmärgid,foorikontrollerid, fooripead, liiklusjärelvalve seadmed)</t>
  </si>
  <si>
    <t>Maade ja asjaõiguste omandamine</t>
  </si>
  <si>
    <t>Geoinfosüsteemide arendamine ja soetused</t>
  </si>
  <si>
    <t>Linna haldushoonete renoveerimistööd ja projektid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</si>
  <si>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</si>
  <si>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</si>
  <si>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</si>
  <si>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</si>
  <si>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Antav sihtfinantseering investeerimistegevuseks</t>
  </si>
  <si>
    <t>Tallinna Lauluväljaku investeeringud</t>
  </si>
  <si>
    <t>Kalevi staadioni investeeringud</t>
  </si>
  <si>
    <t>Tallinna Linnahalli rekonstrueerimine</t>
  </si>
  <si>
    <t>Trammide rekonstrueerimine</t>
  </si>
  <si>
    <t>Investeerimisprojektid ja antav sihtfinantseerimine investeerimistegevuseks kokku</t>
  </si>
  <si>
    <t>Investeeringuobjekti infokaart *</t>
  </si>
  <si>
    <t>VORM 6 b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</si>
  <si>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</si>
  <si>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</si>
  <si>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 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</si>
  <si>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</si>
  <si>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</si>
  <si>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</si>
  <si>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</si>
  <si>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</si>
  <si>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</si>
  <si>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</si>
  <si>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>*    investeerimisobjekti infokaart täidetakse üle 60 000 € objektide osas (hooned, spordi-, kultuuri-, sotsiaalhoolekande objektid). Ei täideta teerajatiste, tänavavalgustuse, kalmistute, spordiplatside, mänguväljakute, parkide, haljastute, fooriobjektide ja teiste sarnaste objektide osas.)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</si>
  <si>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</si>
  <si>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</si>
  <si>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t>sh kuni 2016</t>
  </si>
  <si>
    <t>2017 eelarve</t>
  </si>
  <si>
    <t>2016.a-st 2017.a-sse ülekantavad</t>
  </si>
  <si>
    <t>2019 ja järgmised aastad kokku</t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</si>
  <si>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</si>
  <si>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</si>
  <si>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</si>
  <si>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</si>
  <si>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</si>
  <si>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</si>
  <si>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</si>
  <si>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</si>
  <si>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</si>
  <si>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</si>
  <si>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</si>
  <si>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</si>
  <si>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</si>
  <si>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</si>
  <si>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</si>
  <si>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</si>
  <si>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</si>
  <si>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</si>
  <si>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</si>
  <si>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</si>
  <si>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</si>
  <si>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</si>
  <si>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</si>
  <si>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</si>
  <si>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</si>
  <si>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</si>
  <si>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</si>
  <si>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sh  2018. aastal</t>
  </si>
  <si>
    <t>Selgitused</t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</si>
  <si>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</si>
  <si>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</si>
  <si>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</si>
  <si>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</si>
  <si>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 xml:space="preserve">10. Kas kasutajad on käibemaksukohustuslased 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</si>
  <si>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</si>
  <si>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</si>
  <si>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</si>
  <si>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</si>
  <si>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</si>
  <si>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</si>
  <si>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</si>
  <si>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</si>
  <si>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muud kulud (nimetada):</t>
  </si>
  <si>
    <t>x</t>
  </si>
  <si>
    <t>Tallinna Linnaarhiiv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</si>
</sst>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_-* #,##0.00\ _k_r_-;\-* #,##0.00\ _k_r_-;_-* \-??\ _k_r_-;_-@_-"/>
    <numFmt numFmtId="166" formatCode="0_ ;\-0\ "/>
    <numFmt numFmtId="167" formatCode="[$-425]General"/>
  </numFmts>
  <fonts count="12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0"/>
      <color theme="1"/>
      <name val="Arial1"/>
      <charset val="186"/>
    </font>
    <font>
      <b/>
      <sz val="1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color indexed="17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sz val="10"/>
      <color rgb="FF0070C0"/>
      <name val="Arial"/>
      <family val="2"/>
      <charset val="186"/>
    </font>
    <font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  <font>
      <b/>
      <sz val="10"/>
      <color theme="3" tint="0.39997558519241921"/>
      <name val="Arial"/>
      <family val="2"/>
      <charset val="186"/>
    </font>
    <font>
      <sz val="10"/>
      <color theme="3" tint="0.39997558519241921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name val="Helv"/>
    </font>
    <font>
      <sz val="8"/>
      <color theme="3"/>
      <name val="Arial"/>
      <family val="2"/>
      <charset val="186"/>
    </font>
    <font>
      <sz val="8"/>
      <name val="Calibri"/>
      <family val="2"/>
      <charset val="186"/>
    </font>
    <font>
      <sz val="10"/>
      <color theme="3" tint="-0.249977111117893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</font>
    <font>
      <sz val="8"/>
      <color rgb="FFFF0000"/>
      <name val="Arial"/>
      <family val="2"/>
      <charset val="186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5" fillId="0" borderId="0"/>
    <xf numFmtId="0" fontId="46" fillId="0" borderId="0"/>
    <xf numFmtId="0" fontId="4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8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1" fillId="2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54" fillId="23" borderId="7" applyNumberFormat="0" applyFont="0" applyAlignment="0" applyProtection="0"/>
    <xf numFmtId="0" fontId="66" fillId="20" borderId="8" applyNumberFormat="0" applyAlignment="0" applyProtection="0"/>
    <xf numFmtId="9" fontId="12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2" fillId="23" borderId="7" applyNumberFormat="0" applyFont="0" applyAlignment="0" applyProtection="0"/>
    <xf numFmtId="0" fontId="53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46" fillId="0" borderId="0"/>
    <xf numFmtId="0" fontId="51" fillId="4" borderId="0" applyNumberFormat="0" applyBorder="0" applyAlignment="0" applyProtection="0"/>
    <xf numFmtId="0" fontId="12" fillId="0" borderId="0"/>
    <xf numFmtId="0" fontId="12" fillId="0" borderId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67" fontId="87" fillId="0" borderId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9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92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2" fillId="0" borderId="0"/>
    <xf numFmtId="0" fontId="43" fillId="0" borderId="0"/>
    <xf numFmtId="0" fontId="2" fillId="0" borderId="0"/>
    <xf numFmtId="0" fontId="114" fillId="0" borderId="0"/>
    <xf numFmtId="0" fontId="1" fillId="0" borderId="0"/>
    <xf numFmtId="0" fontId="12" fillId="0" borderId="0"/>
  </cellStyleXfs>
  <cellXfs count="603">
    <xf numFmtId="0" fontId="0" fillId="0" borderId="0" xfId="0"/>
    <xf numFmtId="0" fontId="33" fillId="0" borderId="0" xfId="0" applyFont="1" applyFill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/>
    <xf numFmtId="0" fontId="12" fillId="0" borderId="0" xfId="0" applyFont="1" applyFill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3" fontId="3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33" fillId="0" borderId="0" xfId="0" applyNumberFormat="1" applyFont="1" applyFill="1" applyAlignment="1"/>
    <xf numFmtId="0" fontId="12" fillId="0" borderId="0" xfId="0" applyFont="1"/>
    <xf numFmtId="0" fontId="36" fillId="0" borderId="0" xfId="0" applyFont="1" applyFill="1" applyBorder="1"/>
    <xf numFmtId="0" fontId="12" fillId="0" borderId="0" xfId="0" applyFont="1" applyFill="1" applyBorder="1"/>
    <xf numFmtId="164" fontId="36" fillId="0" borderId="0" xfId="35" applyNumberFormat="1" applyFont="1" applyFill="1" applyBorder="1" applyAlignment="1">
      <alignment horizontal="left" wrapText="1"/>
    </xf>
    <xf numFmtId="0" fontId="47" fillId="0" borderId="0" xfId="0" applyFont="1" applyFill="1" applyBorder="1"/>
    <xf numFmtId="3" fontId="12" fillId="0" borderId="0" xfId="0" applyNumberFormat="1" applyFont="1"/>
    <xf numFmtId="0" fontId="0" fillId="0" borderId="0" xfId="0" applyBorder="1"/>
    <xf numFmtId="3" fontId="12" fillId="0" borderId="0" xfId="0" applyNumberFormat="1" applyFont="1" applyFill="1"/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left" vertical="top"/>
    </xf>
    <xf numFmtId="3" fontId="43" fillId="0" borderId="0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left" wrapText="1"/>
    </xf>
    <xf numFmtId="3" fontId="70" fillId="0" borderId="0" xfId="0" applyNumberFormat="1" applyFont="1"/>
    <xf numFmtId="0" fontId="72" fillId="0" borderId="0" xfId="0" applyFont="1" applyFill="1"/>
    <xf numFmtId="0" fontId="43" fillId="0" borderId="0" xfId="43" applyFont="1" applyFill="1" applyBorder="1" applyAlignment="1">
      <alignment horizontal="left" vertical="top"/>
    </xf>
    <xf numFmtId="0" fontId="44" fillId="0" borderId="0" xfId="43" applyFont="1" applyFill="1" applyBorder="1" applyAlignment="1">
      <alignment horizontal="left" vertical="top" indent="3"/>
    </xf>
    <xf numFmtId="0" fontId="42" fillId="0" borderId="0" xfId="43" applyFont="1" applyFill="1" applyBorder="1" applyAlignment="1">
      <alignment horizontal="left" vertical="top"/>
    </xf>
    <xf numFmtId="3" fontId="42" fillId="0" borderId="0" xfId="43" applyNumberFormat="1" applyFont="1" applyFill="1" applyBorder="1" applyAlignment="1">
      <alignment vertical="top"/>
    </xf>
    <xf numFmtId="3" fontId="43" fillId="0" borderId="0" xfId="43" applyNumberFormat="1" applyFont="1" applyFill="1" applyBorder="1" applyAlignment="1">
      <alignment vertical="top"/>
    </xf>
    <xf numFmtId="3" fontId="44" fillId="0" borderId="0" xfId="43" applyNumberFormat="1" applyFont="1" applyFill="1" applyBorder="1" applyAlignment="1">
      <alignment vertical="top"/>
    </xf>
    <xf numFmtId="0" fontId="47" fillId="0" borderId="0" xfId="35" applyNumberFormat="1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2"/>
    </xf>
    <xf numFmtId="0" fontId="38" fillId="0" borderId="0" xfId="0" applyNumberFormat="1" applyFont="1" applyFill="1" applyAlignment="1">
      <alignment horizontal="left" vertical="top" indent="1"/>
    </xf>
    <xf numFmtId="0" fontId="47" fillId="0" borderId="0" xfId="35" applyNumberFormat="1" applyFont="1" applyFill="1" applyBorder="1" applyAlignment="1" applyProtection="1">
      <alignment horizontal="left" vertical="top" indent="2"/>
    </xf>
    <xf numFmtId="0" fontId="33" fillId="0" borderId="0" xfId="35" applyNumberFormat="1" applyFont="1" applyFill="1" applyBorder="1" applyAlignment="1" applyProtection="1">
      <alignment horizontal="left" vertical="top"/>
    </xf>
    <xf numFmtId="0" fontId="34" fillId="0" borderId="0" xfId="35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1"/>
    </xf>
    <xf numFmtId="0" fontId="47" fillId="0" borderId="0" xfId="35" applyNumberFormat="1" applyFont="1" applyFill="1" applyBorder="1" applyAlignment="1" applyProtection="1">
      <alignment horizontal="left" vertical="top" indent="3"/>
    </xf>
    <xf numFmtId="0" fontId="33" fillId="0" borderId="0" xfId="35" applyNumberFormat="1" applyFont="1" applyFill="1" applyBorder="1" applyAlignment="1">
      <alignment horizontal="left" vertical="top"/>
    </xf>
    <xf numFmtId="0" fontId="12" fillId="0" borderId="0" xfId="0" applyNumberFormat="1" applyFont="1" applyFill="1" applyAlignment="1">
      <alignment horizontal="left" vertical="top"/>
    </xf>
    <xf numFmtId="0" fontId="39" fillId="0" borderId="0" xfId="35" applyNumberFormat="1" applyFont="1" applyFill="1" applyBorder="1" applyAlignment="1">
      <alignment horizontal="left" vertical="top"/>
    </xf>
    <xf numFmtId="3" fontId="73" fillId="0" borderId="0" xfId="35" applyNumberFormat="1" applyFont="1" applyFill="1" applyBorder="1" applyAlignment="1" applyProtection="1">
      <alignment vertical="top"/>
    </xf>
    <xf numFmtId="3" fontId="7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right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vertical="top"/>
    </xf>
    <xf numFmtId="0" fontId="41" fillId="27" borderId="0" xfId="35" applyFont="1" applyFill="1" applyBorder="1" applyAlignment="1" applyProtection="1">
      <alignment horizontal="right" vertical="top"/>
    </xf>
    <xf numFmtId="0" fontId="80" fillId="0" borderId="0" xfId="150" applyFont="1"/>
    <xf numFmtId="0" fontId="81" fillId="0" borderId="0" xfId="150" applyFont="1"/>
    <xf numFmtId="0" fontId="10" fillId="0" borderId="0" xfId="150"/>
    <xf numFmtId="0" fontId="12" fillId="0" borderId="0" xfId="151" applyFont="1" applyAlignment="1">
      <alignment horizontal="left"/>
    </xf>
    <xf numFmtId="0" fontId="0" fillId="0" borderId="0" xfId="0"/>
    <xf numFmtId="0" fontId="12" fillId="0" borderId="0" xfId="0" applyFont="1" applyFill="1"/>
    <xf numFmtId="3" fontId="12" fillId="0" borderId="0" xfId="0" applyNumberFormat="1" applyFont="1" applyFill="1" applyAlignment="1">
      <alignment vertical="top"/>
    </xf>
    <xf numFmtId="3" fontId="33" fillId="0" borderId="0" xfId="35" applyNumberFormat="1" applyFont="1" applyFill="1" applyBorder="1" applyAlignment="1" applyProtection="1">
      <alignment vertical="top"/>
    </xf>
    <xf numFmtId="3" fontId="34" fillId="0" borderId="0" xfId="35" applyNumberFormat="1" applyFont="1" applyFill="1" applyBorder="1" applyAlignment="1" applyProtection="1">
      <alignment vertical="top"/>
    </xf>
    <xf numFmtId="3" fontId="33" fillId="0" borderId="0" xfId="35" applyNumberFormat="1" applyFont="1" applyFill="1" applyBorder="1" applyAlignment="1">
      <alignment vertical="top"/>
    </xf>
    <xf numFmtId="3" fontId="47" fillId="0" borderId="0" xfId="35" applyNumberFormat="1" applyFont="1" applyFill="1" applyBorder="1" applyAlignment="1" applyProtection="1">
      <alignment vertical="top"/>
    </xf>
    <xf numFmtId="3" fontId="74" fillId="0" borderId="0" xfId="35" applyNumberFormat="1" applyFont="1" applyFill="1" applyBorder="1" applyAlignment="1" applyProtection="1">
      <alignment vertical="top"/>
    </xf>
    <xf numFmtId="3" fontId="39" fillId="0" borderId="0" xfId="35" applyNumberFormat="1" applyFont="1" applyFill="1" applyBorder="1" applyAlignment="1">
      <alignment vertical="top"/>
    </xf>
    <xf numFmtId="3" fontId="33" fillId="0" borderId="0" xfId="0" applyNumberFormat="1" applyFont="1" applyFill="1" applyAlignment="1">
      <alignment vertical="top"/>
    </xf>
    <xf numFmtId="0" fontId="4" fillId="0" borderId="0" xfId="150" applyFont="1"/>
    <xf numFmtId="3" fontId="86" fillId="0" borderId="0" xfId="0" applyNumberFormat="1" applyFont="1" applyFill="1" applyBorder="1" applyAlignment="1" applyProtection="1">
      <alignment vertical="top"/>
      <protection locked="0"/>
    </xf>
    <xf numFmtId="0" fontId="4" fillId="0" borderId="0" xfId="150" applyFont="1" applyAlignment="1">
      <alignment vertical="top"/>
    </xf>
    <xf numFmtId="9" fontId="12" fillId="0" borderId="0" xfId="372" applyFont="1" applyFill="1" applyAlignment="1">
      <alignment vertical="top"/>
    </xf>
    <xf numFmtId="0" fontId="32" fillId="0" borderId="0" xfId="154" applyFont="1" applyFill="1" applyBorder="1"/>
    <xf numFmtId="3" fontId="32" fillId="0" borderId="0" xfId="154" applyNumberFormat="1" applyFont="1" applyFill="1" applyBorder="1" applyAlignment="1"/>
    <xf numFmtId="0" fontId="43" fillId="0" borderId="0" xfId="154" applyFont="1" applyFill="1"/>
    <xf numFmtId="0" fontId="43" fillId="0" borderId="0" xfId="154" applyFont="1" applyFill="1" applyBorder="1"/>
    <xf numFmtId="0" fontId="42" fillId="0" borderId="0" xfId="154" applyFont="1" applyFill="1"/>
    <xf numFmtId="3" fontId="43" fillId="0" borderId="0" xfId="154" applyNumberFormat="1" applyFont="1" applyFill="1" applyBorder="1" applyAlignment="1"/>
    <xf numFmtId="44" fontId="77" fillId="0" borderId="14" xfId="87" applyFont="1" applyFill="1" applyBorder="1" applyAlignment="1">
      <alignment horizontal="right" vertical="top" wrapText="1"/>
    </xf>
    <xf numFmtId="44" fontId="77" fillId="0" borderId="19" xfId="87" applyFont="1" applyFill="1" applyBorder="1" applyAlignment="1">
      <alignment horizontal="right" vertical="top" wrapText="1"/>
    </xf>
    <xf numFmtId="44" fontId="77" fillId="0" borderId="18" xfId="87" applyFont="1" applyFill="1" applyBorder="1" applyAlignment="1">
      <alignment horizontal="right" vertical="top" wrapText="1"/>
    </xf>
    <xf numFmtId="44" fontId="77" fillId="0" borderId="13" xfId="87" applyFont="1" applyFill="1" applyBorder="1" applyAlignment="1">
      <alignment horizontal="right" vertical="top" wrapText="1"/>
    </xf>
    <xf numFmtId="9" fontId="42" fillId="0" borderId="0" xfId="372" applyFont="1" applyFill="1" applyBorder="1" applyAlignment="1">
      <alignment vertical="top"/>
    </xf>
    <xf numFmtId="9" fontId="43" fillId="0" borderId="0" xfId="372" applyFont="1" applyFill="1" applyBorder="1" applyAlignment="1">
      <alignment vertical="top"/>
    </xf>
    <xf numFmtId="9" fontId="44" fillId="0" borderId="0" xfId="372" applyFont="1" applyFill="1" applyBorder="1" applyAlignment="1">
      <alignment vertical="top"/>
    </xf>
    <xf numFmtId="0" fontId="12" fillId="0" borderId="0" xfId="0" applyFont="1" applyBorder="1" applyAlignment="1">
      <alignment horizontal="right"/>
    </xf>
    <xf numFmtId="0" fontId="95" fillId="0" borderId="0" xfId="154" applyFont="1" applyFill="1" applyBorder="1"/>
    <xf numFmtId="3" fontId="48" fillId="0" borderId="0" xfId="154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0" xfId="154" applyFont="1" applyFill="1" applyBorder="1" applyAlignment="1">
      <alignment horizontal="right"/>
    </xf>
    <xf numFmtId="44" fontId="77" fillId="30" borderId="17" xfId="87" applyFont="1" applyFill="1" applyBorder="1" applyAlignment="1">
      <alignment horizontal="center" vertical="top" wrapText="1"/>
    </xf>
    <xf numFmtId="3" fontId="97" fillId="0" borderId="0" xfId="43" applyNumberFormat="1" applyFont="1" applyFill="1" applyBorder="1" applyAlignment="1">
      <alignment vertical="top"/>
    </xf>
    <xf numFmtId="3" fontId="98" fillId="0" borderId="0" xfId="43" applyNumberFormat="1" applyFont="1" applyFill="1" applyBorder="1" applyAlignment="1">
      <alignment vertical="top"/>
    </xf>
    <xf numFmtId="3" fontId="99" fillId="0" borderId="0" xfId="43" applyNumberFormat="1" applyFont="1" applyFill="1" applyBorder="1" applyAlignment="1">
      <alignment vertical="top"/>
    </xf>
    <xf numFmtId="44" fontId="77" fillId="0" borderId="13" xfId="87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9" fontId="33" fillId="0" borderId="0" xfId="372" applyFont="1" applyFill="1" applyBorder="1" applyAlignment="1" applyProtection="1">
      <alignment vertical="top"/>
    </xf>
    <xf numFmtId="9" fontId="34" fillId="0" borderId="0" xfId="372" applyFont="1" applyFill="1" applyBorder="1" applyAlignment="1" applyProtection="1">
      <alignment vertical="top"/>
    </xf>
    <xf numFmtId="9" fontId="33" fillId="0" borderId="0" xfId="372" applyFont="1" applyFill="1" applyBorder="1" applyAlignment="1">
      <alignment vertical="top"/>
    </xf>
    <xf numFmtId="9" fontId="47" fillId="0" borderId="0" xfId="372" applyFont="1" applyFill="1" applyBorder="1" applyAlignment="1" applyProtection="1">
      <alignment vertical="top"/>
    </xf>
    <xf numFmtId="9" fontId="39" fillId="0" borderId="0" xfId="372" applyFont="1" applyFill="1" applyBorder="1" applyAlignment="1">
      <alignment vertical="top"/>
    </xf>
    <xf numFmtId="9" fontId="33" fillId="0" borderId="0" xfId="372" applyFont="1" applyFill="1" applyAlignment="1">
      <alignment vertical="top"/>
    </xf>
    <xf numFmtId="3" fontId="41" fillId="27" borderId="0" xfId="35" applyNumberFormat="1" applyFont="1" applyFill="1" applyBorder="1" applyAlignment="1" applyProtection="1">
      <alignment vertical="top"/>
    </xf>
    <xf numFmtId="0" fontId="96" fillId="0" borderId="0" xfId="0" applyFont="1" applyFill="1" applyAlignment="1">
      <alignment horizontal="center" vertical="top" wrapText="1"/>
    </xf>
    <xf numFmtId="3" fontId="100" fillId="0" borderId="0" xfId="35" applyNumberFormat="1" applyFont="1" applyFill="1" applyBorder="1" applyAlignment="1" applyProtection="1">
      <alignment vertical="top"/>
    </xf>
    <xf numFmtId="3" fontId="73" fillId="0" borderId="0" xfId="35" applyNumberFormat="1" applyFont="1" applyFill="1" applyBorder="1" applyAlignment="1">
      <alignment vertical="top"/>
    </xf>
    <xf numFmtId="3" fontId="75" fillId="27" borderId="0" xfId="35" applyNumberFormat="1" applyFont="1" applyFill="1" applyBorder="1" applyAlignment="1" applyProtection="1">
      <alignment vertical="top"/>
    </xf>
    <xf numFmtId="3" fontId="71" fillId="0" borderId="0" xfId="35" applyNumberFormat="1" applyFont="1" applyFill="1" applyBorder="1" applyAlignment="1">
      <alignment vertical="top"/>
    </xf>
    <xf numFmtId="3" fontId="73" fillId="0" borderId="0" xfId="0" applyNumberFormat="1" applyFont="1" applyFill="1" applyAlignment="1">
      <alignment vertical="top"/>
    </xf>
    <xf numFmtId="0" fontId="32" fillId="0" borderId="0" xfId="36" applyFont="1" applyAlignment="1">
      <alignment horizontal="left" wrapText="1"/>
    </xf>
    <xf numFmtId="0" fontId="12" fillId="0" borderId="0" xfId="151" applyFont="1" applyFill="1"/>
    <xf numFmtId="0" fontId="42" fillId="0" borderId="0" xfId="154" applyFont="1" applyAlignment="1">
      <alignment horizontal="right"/>
    </xf>
    <xf numFmtId="0" fontId="12" fillId="0" borderId="0" xfId="154" applyAlignment="1">
      <alignment wrapText="1"/>
    </xf>
    <xf numFmtId="0" fontId="33" fillId="0" borderId="0" xfId="151" applyFont="1" applyBorder="1" applyAlignment="1">
      <alignment horizontal="right"/>
    </xf>
    <xf numFmtId="0" fontId="42" fillId="0" borderId="0" xfId="36" applyFont="1" applyFill="1" applyAlignment="1"/>
    <xf numFmtId="0" fontId="12" fillId="0" borderId="0" xfId="36" applyFont="1" applyFill="1"/>
    <xf numFmtId="0" fontId="43" fillId="0" borderId="0" xfId="36" applyFont="1" applyBorder="1" applyAlignment="1">
      <alignment horizontal="right"/>
    </xf>
    <xf numFmtId="0" fontId="38" fillId="0" borderId="13" xfId="154" applyFont="1" applyBorder="1" applyAlignment="1">
      <alignment vertical="top"/>
    </xf>
    <xf numFmtId="0" fontId="12" fillId="0" borderId="13" xfId="154" applyFont="1" applyBorder="1"/>
    <xf numFmtId="3" fontId="12" fillId="0" borderId="13" xfId="151" applyNumberFormat="1" applyFont="1" applyBorder="1" applyAlignment="1">
      <alignment horizontal="right" vertical="top" wrapText="1"/>
    </xf>
    <xf numFmtId="0" fontId="12" fillId="0" borderId="13" xfId="154" applyBorder="1"/>
    <xf numFmtId="0" fontId="12" fillId="0" borderId="13" xfId="154" applyBorder="1" applyAlignment="1">
      <alignment horizontal="left" wrapText="1" indent="2"/>
    </xf>
    <xf numFmtId="0" fontId="12" fillId="0" borderId="13" xfId="154" applyBorder="1" applyAlignment="1">
      <alignment horizontal="left" wrapText="1" indent="4"/>
    </xf>
    <xf numFmtId="0" fontId="12" fillId="0" borderId="13" xfId="154" applyBorder="1" applyAlignment="1">
      <alignment horizontal="left" indent="4"/>
    </xf>
    <xf numFmtId="0" fontId="12" fillId="0" borderId="13" xfId="154" applyBorder="1" applyAlignment="1">
      <alignment horizontal="left" indent="1"/>
    </xf>
    <xf numFmtId="0" fontId="12" fillId="0" borderId="0" xfId="154" applyFont="1" applyBorder="1"/>
    <xf numFmtId="0" fontId="33" fillId="0" borderId="0" xfId="151" applyFont="1" applyBorder="1" applyAlignment="1">
      <alignment horizontal="center" vertical="top" wrapText="1"/>
    </xf>
    <xf numFmtId="0" fontId="33" fillId="0" borderId="0" xfId="36" applyFont="1" applyBorder="1" applyAlignment="1">
      <alignment horizontal="left"/>
    </xf>
    <xf numFmtId="0" fontId="12" fillId="0" borderId="0" xfId="151" applyFont="1" applyBorder="1"/>
    <xf numFmtId="0" fontId="12" fillId="0" borderId="0" xfId="151" applyFont="1"/>
    <xf numFmtId="0" fontId="31" fillId="0" borderId="0" xfId="151" applyFont="1" applyAlignment="1">
      <alignment vertical="top" wrapText="1"/>
    </xf>
    <xf numFmtId="0" fontId="12" fillId="0" borderId="0" xfId="154"/>
    <xf numFmtId="0" fontId="12" fillId="0" borderId="0" xfId="154" applyFill="1"/>
    <xf numFmtId="0" fontId="12" fillId="0" borderId="0" xfId="36" applyFont="1"/>
    <xf numFmtId="0" fontId="42" fillId="0" borderId="0" xfId="36" applyFont="1" applyAlignment="1">
      <alignment horizontal="left" wrapText="1"/>
    </xf>
    <xf numFmtId="0" fontId="42" fillId="0" borderId="0" xfId="36" applyFont="1" applyFill="1" applyAlignment="1">
      <alignment horizontal="center"/>
    </xf>
    <xf numFmtId="0" fontId="42" fillId="0" borderId="0" xfId="0" applyFont="1" applyAlignment="1">
      <alignment horizontal="right"/>
    </xf>
    <xf numFmtId="14" fontId="3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42" fillId="0" borderId="0" xfId="0" applyNumberFormat="1" applyFont="1" applyFill="1" applyBorder="1"/>
    <xf numFmtId="9" fontId="42" fillId="0" borderId="0" xfId="46" applyFont="1" applyFill="1" applyBorder="1"/>
    <xf numFmtId="0" fontId="0" fillId="0" borderId="0" xfId="0" applyFill="1" applyBorder="1"/>
    <xf numFmtId="0" fontId="42" fillId="0" borderId="0" xfId="148" applyFont="1" applyFill="1" applyBorder="1"/>
    <xf numFmtId="3" fontId="42" fillId="0" borderId="0" xfId="148" applyNumberFormat="1" applyFont="1" applyFill="1" applyBorder="1"/>
    <xf numFmtId="3" fontId="12" fillId="0" borderId="0" xfId="148" applyNumberFormat="1" applyBorder="1"/>
    <xf numFmtId="0" fontId="43" fillId="0" borderId="0" xfId="148" applyFont="1" applyFill="1" applyBorder="1"/>
    <xf numFmtId="2" fontId="44" fillId="0" borderId="0" xfId="148" applyNumberFormat="1" applyFont="1" applyFill="1" applyBorder="1" applyAlignment="1">
      <alignment horizontal="left" indent="2"/>
    </xf>
    <xf numFmtId="3" fontId="44" fillId="0" borderId="0" xfId="148" applyNumberFormat="1" applyFont="1" applyFill="1" applyBorder="1"/>
    <xf numFmtId="0" fontId="43" fillId="0" borderId="0" xfId="148" applyFont="1" applyBorder="1"/>
    <xf numFmtId="3" fontId="33" fillId="0" borderId="0" xfId="148" applyNumberFormat="1" applyFont="1" applyFill="1" applyBorder="1"/>
    <xf numFmtId="9" fontId="42" fillId="0" borderId="0" xfId="372" applyFont="1" applyFill="1" applyBorder="1"/>
    <xf numFmtId="9" fontId="43" fillId="0" borderId="0" xfId="372" applyFont="1" applyFill="1" applyBorder="1"/>
    <xf numFmtId="9" fontId="44" fillId="0" borderId="0" xfId="372" applyFont="1" applyFill="1" applyBorder="1"/>
    <xf numFmtId="0" fontId="42" fillId="0" borderId="0" xfId="154" applyFont="1" applyFill="1" applyBorder="1"/>
    <xf numFmtId="164" fontId="33" fillId="0" borderId="0" xfId="35" applyNumberFormat="1" applyFont="1" applyFill="1" applyBorder="1" applyAlignment="1">
      <alignment horizontal="left" wrapText="1"/>
    </xf>
    <xf numFmtId="0" fontId="72" fillId="0" borderId="0" xfId="0" applyFont="1" applyBorder="1"/>
    <xf numFmtId="0" fontId="72" fillId="0" borderId="0" xfId="0" applyFont="1" applyBorder="1" applyAlignment="1">
      <alignment horizontal="right"/>
    </xf>
    <xf numFmtId="3" fontId="72" fillId="0" borderId="0" xfId="148" applyNumberFormat="1" applyFont="1" applyBorder="1"/>
    <xf numFmtId="3" fontId="73" fillId="0" borderId="0" xfId="148" applyNumberFormat="1" applyFont="1" applyFill="1" applyBorder="1"/>
    <xf numFmtId="3" fontId="12" fillId="0" borderId="0" xfId="148" applyNumberFormat="1" applyFont="1" applyBorder="1"/>
    <xf numFmtId="44" fontId="77" fillId="0" borderId="11" xfId="87" applyFont="1" applyFill="1" applyBorder="1" applyAlignment="1">
      <alignment horizontal="right" vertical="top" wrapText="1"/>
    </xf>
    <xf numFmtId="44" fontId="77" fillId="0" borderId="0" xfId="87" applyFont="1" applyFill="1" applyBorder="1" applyAlignment="1">
      <alignment horizontal="right" vertical="top" wrapText="1"/>
    </xf>
    <xf numFmtId="0" fontId="12" fillId="0" borderId="0" xfId="43"/>
    <xf numFmtId="0" fontId="104" fillId="0" borderId="0" xfId="0" applyNumberFormat="1" applyFont="1" applyFill="1" applyAlignment="1">
      <alignment horizontal="left" vertical="top" indent="2"/>
    </xf>
    <xf numFmtId="0" fontId="105" fillId="0" borderId="0" xfId="31" applyNumberFormat="1" applyFont="1" applyFill="1" applyBorder="1" applyAlignment="1" applyProtection="1">
      <alignment horizontal="left" vertical="top" wrapText="1" indent="2"/>
    </xf>
    <xf numFmtId="0" fontId="103" fillId="0" borderId="0" xfId="35" applyNumberFormat="1" applyFont="1" applyFill="1" applyBorder="1" applyAlignment="1" applyProtection="1">
      <alignment horizontal="left" vertical="top" indent="3"/>
    </xf>
    <xf numFmtId="49" fontId="102" fillId="0" borderId="0" xfId="37" applyNumberFormat="1" applyFont="1" applyFill="1" applyBorder="1" applyAlignment="1">
      <alignment horizontal="left" wrapText="1" indent="1"/>
    </xf>
    <xf numFmtId="0" fontId="103" fillId="0" borderId="0" xfId="35" applyNumberFormat="1" applyFont="1" applyFill="1" applyBorder="1" applyAlignment="1" applyProtection="1">
      <alignment horizontal="left" vertical="top" indent="2"/>
    </xf>
    <xf numFmtId="9" fontId="41" fillId="27" borderId="0" xfId="372" applyFont="1" applyFill="1" applyBorder="1" applyAlignment="1" applyProtection="1">
      <alignment vertical="top"/>
    </xf>
    <xf numFmtId="0" fontId="83" fillId="0" borderId="0" xfId="0" applyFont="1" applyAlignment="1">
      <alignment horizontal="left" vertical="top"/>
    </xf>
    <xf numFmtId="0" fontId="82" fillId="0" borderId="0" xfId="150" applyFont="1" applyAlignment="1">
      <alignment vertical="top"/>
    </xf>
    <xf numFmtId="0" fontId="32" fillId="0" borderId="0" xfId="43" applyFont="1" applyAlignment="1">
      <alignment horizontal="left"/>
    </xf>
    <xf numFmtId="0" fontId="42" fillId="0" borderId="0" xfId="43" applyFont="1" applyAlignment="1">
      <alignment horizontal="left"/>
    </xf>
    <xf numFmtId="0" fontId="43" fillId="0" borderId="0" xfId="43" applyFont="1"/>
    <xf numFmtId="0" fontId="12" fillId="0" borderId="0" xfId="43" applyAlignment="1">
      <alignment horizontal="right"/>
    </xf>
    <xf numFmtId="0" fontId="42" fillId="0" borderId="0" xfId="43" applyFont="1" applyAlignment="1">
      <alignment horizontal="right"/>
    </xf>
    <xf numFmtId="0" fontId="43" fillId="0" borderId="0" xfId="43" applyFont="1" applyAlignment="1"/>
    <xf numFmtId="0" fontId="106" fillId="0" borderId="0" xfId="43" applyFont="1" applyAlignment="1"/>
    <xf numFmtId="0" fontId="42" fillId="0" borderId="0" xfId="43" applyFont="1" applyAlignment="1"/>
    <xf numFmtId="0" fontId="43" fillId="0" borderId="0" xfId="43" applyFont="1" applyBorder="1"/>
    <xf numFmtId="0" fontId="43" fillId="0" borderId="0" xfId="43" applyFont="1" applyBorder="1" applyAlignment="1"/>
    <xf numFmtId="0" fontId="42" fillId="0" borderId="0" xfId="43" applyFont="1" applyBorder="1" applyAlignment="1">
      <alignment horizontal="right"/>
    </xf>
    <xf numFmtId="0" fontId="12" fillId="0" borderId="0" xfId="43" applyBorder="1" applyAlignment="1">
      <alignment horizontal="right"/>
    </xf>
    <xf numFmtId="0" fontId="107" fillId="0" borderId="21" xfId="43" applyFont="1" applyBorder="1" applyAlignment="1">
      <alignment horizontal="center" vertical="top" wrapText="1"/>
    </xf>
    <xf numFmtId="0" fontId="107" fillId="0" borderId="22" xfId="43" applyFont="1" applyBorder="1" applyAlignment="1">
      <alignment horizontal="center" vertical="top" wrapText="1"/>
    </xf>
    <xf numFmtId="0" fontId="107" fillId="0" borderId="23" xfId="43" applyFont="1" applyBorder="1" applyAlignment="1">
      <alignment horizontal="center" vertical="top" wrapText="1"/>
    </xf>
    <xf numFmtId="0" fontId="108" fillId="0" borderId="24" xfId="43" applyFont="1" applyBorder="1" applyAlignment="1">
      <alignment horizontal="center" vertical="top" wrapText="1"/>
    </xf>
    <xf numFmtId="0" fontId="109" fillId="0" borderId="27" xfId="43" applyFont="1" applyBorder="1" applyAlignment="1">
      <alignment horizontal="center" wrapText="1"/>
    </xf>
    <xf numFmtId="0" fontId="48" fillId="0" borderId="0" xfId="43" applyFont="1"/>
    <xf numFmtId="0" fontId="48" fillId="0" borderId="28" xfId="43" applyFont="1" applyBorder="1" applyAlignment="1"/>
    <xf numFmtId="0" fontId="48" fillId="0" borderId="29" xfId="43" applyFont="1" applyBorder="1" applyAlignment="1">
      <alignment wrapText="1"/>
    </xf>
    <xf numFmtId="0" fontId="48" fillId="0" borderId="29" xfId="43" applyFont="1" applyBorder="1" applyAlignment="1">
      <alignment horizontal="center" vertical="top" wrapText="1"/>
    </xf>
    <xf numFmtId="0" fontId="48" fillId="0" borderId="29" xfId="43" applyFont="1" applyBorder="1" applyAlignment="1"/>
    <xf numFmtId="0" fontId="48" fillId="0" borderId="30" xfId="43" applyFont="1" applyBorder="1" applyAlignment="1">
      <alignment vertical="top"/>
    </xf>
    <xf numFmtId="0" fontId="108" fillId="0" borderId="29" xfId="43" applyFont="1" applyBorder="1" applyAlignment="1">
      <alignment horizontal="center" vertical="top"/>
    </xf>
    <xf numFmtId="0" fontId="107" fillId="0" borderId="31" xfId="43" applyFont="1" applyBorder="1" applyAlignment="1">
      <alignment horizontal="center" vertical="top" wrapText="1"/>
    </xf>
    <xf numFmtId="0" fontId="107" fillId="0" borderId="30" xfId="43" applyFont="1" applyBorder="1" applyAlignment="1">
      <alignment horizontal="center" vertical="top" wrapText="1"/>
    </xf>
    <xf numFmtId="0" fontId="107" fillId="0" borderId="32" xfId="43" applyFont="1" applyBorder="1" applyAlignment="1">
      <alignment horizontal="center" vertical="top" wrapText="1"/>
    </xf>
    <xf numFmtId="0" fontId="108" fillId="0" borderId="32" xfId="43" applyFont="1" applyBorder="1" applyAlignment="1">
      <alignment horizontal="center" vertical="top"/>
    </xf>
    <xf numFmtId="0" fontId="108" fillId="0" borderId="33" xfId="43" applyFont="1" applyBorder="1" applyAlignment="1">
      <alignment horizontal="center" vertical="top"/>
    </xf>
    <xf numFmtId="0" fontId="108" fillId="0" borderId="33" xfId="43" applyFont="1" applyBorder="1" applyAlignment="1">
      <alignment horizontal="center" vertical="top" wrapText="1"/>
    </xf>
    <xf numFmtId="0" fontId="107" fillId="0" borderId="34" xfId="43" applyFont="1" applyBorder="1" applyAlignment="1">
      <alignment horizontal="center"/>
    </xf>
    <xf numFmtId="0" fontId="43" fillId="0" borderId="35" xfId="43" applyFont="1" applyBorder="1" applyAlignment="1">
      <alignment horizontal="center" vertical="top" wrapText="1"/>
    </xf>
    <xf numFmtId="0" fontId="43" fillId="0" borderId="17" xfId="43" applyFont="1" applyBorder="1" applyAlignment="1">
      <alignment horizontal="center" wrapText="1"/>
    </xf>
    <xf numFmtId="0" fontId="43" fillId="0" borderId="17" xfId="43" applyFont="1" applyBorder="1" applyAlignment="1">
      <alignment horizontal="center" vertical="top" wrapText="1"/>
    </xf>
    <xf numFmtId="0" fontId="43" fillId="0" borderId="14" xfId="43" applyFont="1" applyBorder="1" applyAlignment="1">
      <alignment horizontal="center" wrapText="1"/>
    </xf>
    <xf numFmtId="0" fontId="43" fillId="0" borderId="36" xfId="43" applyFont="1" applyBorder="1" applyAlignment="1">
      <alignment horizontal="center" wrapText="1"/>
    </xf>
    <xf numFmtId="0" fontId="43" fillId="0" borderId="17" xfId="43" applyFont="1" applyBorder="1" applyAlignment="1">
      <alignment wrapText="1"/>
    </xf>
    <xf numFmtId="0" fontId="43" fillId="0" borderId="18" xfId="43" applyFont="1" applyBorder="1"/>
    <xf numFmtId="0" fontId="43" fillId="0" borderId="17" xfId="43" applyFont="1" applyBorder="1"/>
    <xf numFmtId="0" fontId="43" fillId="0" borderId="14" xfId="43" applyFont="1" applyBorder="1"/>
    <xf numFmtId="0" fontId="43" fillId="0" borderId="36" xfId="43" applyFont="1" applyBorder="1"/>
    <xf numFmtId="0" fontId="43" fillId="0" borderId="29" xfId="43" applyFont="1" applyBorder="1" applyAlignment="1">
      <alignment wrapText="1"/>
    </xf>
    <xf numFmtId="0" fontId="43" fillId="0" borderId="41" xfId="43" applyFont="1" applyBorder="1"/>
    <xf numFmtId="0" fontId="43" fillId="0" borderId="29" xfId="43" applyFont="1" applyBorder="1"/>
    <xf numFmtId="0" fontId="43" fillId="0" borderId="30" xfId="43" applyFont="1" applyBorder="1"/>
    <xf numFmtId="0" fontId="43" fillId="0" borderId="42" xfId="43" applyFont="1" applyBorder="1"/>
    <xf numFmtId="0" fontId="12" fillId="0" borderId="0" xfId="511" applyFont="1" applyAlignment="1">
      <alignment horizontal="left"/>
    </xf>
    <xf numFmtId="0" fontId="44" fillId="0" borderId="0" xfId="43" applyFont="1" applyBorder="1" applyAlignment="1">
      <alignment wrapText="1"/>
    </xf>
    <xf numFmtId="0" fontId="12" fillId="0" borderId="0" xfId="43" applyAlignment="1"/>
    <xf numFmtId="0" fontId="89" fillId="28" borderId="0" xfId="150" applyFont="1" applyFill="1" applyBorder="1" applyAlignment="1">
      <alignment horizontal="center" vertical="top"/>
    </xf>
    <xf numFmtId="0" fontId="89" fillId="28" borderId="0" xfId="150" applyFont="1" applyFill="1" applyBorder="1" applyAlignment="1">
      <alignment horizontal="center" vertical="top" wrapText="1"/>
    </xf>
    <xf numFmtId="3" fontId="89" fillId="28" borderId="0" xfId="150" applyNumberFormat="1" applyFont="1" applyFill="1" applyBorder="1" applyAlignment="1">
      <alignment horizontal="right" vertical="top" wrapText="1"/>
    </xf>
    <xf numFmtId="0" fontId="86" fillId="0" borderId="0" xfId="50" applyFont="1" applyFill="1" applyBorder="1" applyAlignment="1">
      <alignment horizontal="left" vertical="top" wrapText="1"/>
    </xf>
    <xf numFmtId="0" fontId="86" fillId="0" borderId="0" xfId="50" applyFont="1" applyFill="1" applyBorder="1" applyAlignment="1">
      <alignment vertical="top"/>
    </xf>
    <xf numFmtId="0" fontId="86" fillId="0" borderId="0" xfId="0" applyFont="1" applyBorder="1" applyAlignment="1">
      <alignment vertical="top" wrapText="1"/>
    </xf>
    <xf numFmtId="0" fontId="83" fillId="29" borderId="0" xfId="150" applyFont="1" applyFill="1" applyBorder="1" applyAlignment="1">
      <alignment horizontal="center" vertical="top" wrapText="1"/>
    </xf>
    <xf numFmtId="0" fontId="83" fillId="29" borderId="0" xfId="150" applyFont="1" applyFill="1" applyBorder="1" applyAlignment="1">
      <alignment vertical="top"/>
    </xf>
    <xf numFmtId="0" fontId="88" fillId="28" borderId="0" xfId="150" applyFont="1" applyFill="1" applyBorder="1" applyAlignment="1">
      <alignment horizontal="center" vertical="top"/>
    </xf>
    <xf numFmtId="0" fontId="90" fillId="0" borderId="0" xfId="50" applyFont="1" applyFill="1" applyBorder="1" applyAlignment="1">
      <alignment horizontal="left" vertical="top" wrapText="1"/>
    </xf>
    <xf numFmtId="0" fontId="89" fillId="0" borderId="0" xfId="150" applyFont="1" applyFill="1" applyBorder="1"/>
    <xf numFmtId="0" fontId="90" fillId="28" borderId="0" xfId="150" applyFont="1" applyFill="1" applyBorder="1" applyAlignment="1">
      <alignment horizontal="right" vertical="top" wrapText="1"/>
    </xf>
    <xf numFmtId="0" fontId="88" fillId="28" borderId="0" xfId="150" applyFont="1" applyFill="1" applyBorder="1" applyAlignment="1">
      <alignment horizontal="left" vertical="top"/>
    </xf>
    <xf numFmtId="0" fontId="88" fillId="28" borderId="0" xfId="150" applyFont="1" applyFill="1" applyBorder="1" applyAlignment="1">
      <alignment horizontal="left" vertical="top" wrapText="1"/>
    </xf>
    <xf numFmtId="3" fontId="88" fillId="28" borderId="0" xfId="150" applyNumberFormat="1" applyFont="1" applyFill="1" applyBorder="1" applyAlignment="1">
      <alignment horizontal="right" vertical="top" wrapText="1"/>
    </xf>
    <xf numFmtId="3" fontId="90" fillId="0" borderId="0" xfId="154" applyNumberFormat="1" applyFont="1" applyFill="1" applyBorder="1" applyAlignment="1" applyProtection="1">
      <alignment vertical="top"/>
      <protection locked="0"/>
    </xf>
    <xf numFmtId="0" fontId="89" fillId="0" borderId="0" xfId="150" applyFont="1" applyFill="1" applyBorder="1" applyAlignment="1">
      <alignment vertical="top"/>
    </xf>
    <xf numFmtId="3" fontId="33" fillId="0" borderId="0" xfId="37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left"/>
    </xf>
    <xf numFmtId="0" fontId="81" fillId="0" borderId="0" xfId="150" applyFont="1" applyAlignment="1">
      <alignment horizontal="right"/>
    </xf>
    <xf numFmtId="3" fontId="89" fillId="0" borderId="0" xfId="37" applyNumberFormat="1" applyFont="1" applyFill="1" applyBorder="1" applyAlignment="1">
      <alignment horizontal="right" vertical="top"/>
    </xf>
    <xf numFmtId="0" fontId="86" fillId="28" borderId="0" xfId="150" applyFont="1" applyFill="1" applyBorder="1" applyAlignment="1">
      <alignment horizontal="right" vertical="top" wrapText="1"/>
    </xf>
    <xf numFmtId="0" fontId="89" fillId="28" borderId="0" xfId="150" applyFont="1" applyFill="1" applyBorder="1" applyAlignment="1">
      <alignment horizontal="left" vertical="top"/>
    </xf>
    <xf numFmtId="0" fontId="89" fillId="28" borderId="0" xfId="150" applyFont="1" applyFill="1" applyBorder="1" applyAlignment="1">
      <alignment horizontal="left" vertical="top" wrapText="1"/>
    </xf>
    <xf numFmtId="0" fontId="86" fillId="0" borderId="0" xfId="0" applyFont="1" applyBorder="1" applyAlignment="1">
      <alignment wrapText="1"/>
    </xf>
    <xf numFmtId="0" fontId="83" fillId="29" borderId="0" xfId="150" applyFont="1" applyFill="1" applyBorder="1" applyAlignment="1">
      <alignment horizontal="center" vertical="top"/>
    </xf>
    <xf numFmtId="0" fontId="110" fillId="0" borderId="0" xfId="43" applyFont="1"/>
    <xf numFmtId="0" fontId="110" fillId="0" borderId="0" xfId="43" applyFont="1" applyAlignment="1">
      <alignment horizontal="justify"/>
    </xf>
    <xf numFmtId="0" fontId="110" fillId="0" borderId="0" xfId="43" applyFont="1" applyAlignment="1">
      <alignment horizontal="right"/>
    </xf>
    <xf numFmtId="0" fontId="112" fillId="0" borderId="43" xfId="43" applyFont="1" applyBorder="1" applyAlignment="1">
      <alignment horizontal="center" vertical="top"/>
    </xf>
    <xf numFmtId="0" fontId="112" fillId="0" borderId="16" xfId="43" applyFont="1" applyBorder="1" applyAlignment="1">
      <alignment horizontal="center" vertical="top"/>
    </xf>
    <xf numFmtId="0" fontId="112" fillId="0" borderId="14" xfId="43" applyFont="1" applyBorder="1" applyAlignment="1">
      <alignment horizontal="justify" vertical="top"/>
    </xf>
    <xf numFmtId="0" fontId="112" fillId="0" borderId="17" xfId="43" applyFont="1" applyBorder="1" applyAlignment="1">
      <alignment horizontal="justify"/>
    </xf>
    <xf numFmtId="0" fontId="112" fillId="0" borderId="13" xfId="43" applyFont="1" applyBorder="1" applyAlignment="1">
      <alignment horizontal="center" wrapText="1"/>
    </xf>
    <xf numFmtId="3" fontId="111" fillId="0" borderId="13" xfId="43" applyNumberFormat="1" applyFont="1" applyFill="1" applyBorder="1" applyAlignment="1">
      <alignment horizontal="right" vertical="top"/>
    </xf>
    <xf numFmtId="0" fontId="12" fillId="0" borderId="0" xfId="43" applyAlignment="1">
      <alignment vertical="top"/>
    </xf>
    <xf numFmtId="3" fontId="12" fillId="0" borderId="0" xfId="43" applyNumberFormat="1"/>
    <xf numFmtId="0" fontId="111" fillId="0" borderId="13" xfId="43" applyFont="1" applyFill="1" applyBorder="1" applyAlignment="1">
      <alignment horizontal="justify" vertical="top"/>
    </xf>
    <xf numFmtId="3" fontId="113" fillId="0" borderId="0" xfId="43" applyNumberFormat="1" applyFont="1"/>
    <xf numFmtId="0" fontId="33" fillId="0" borderId="0" xfId="43" applyFont="1"/>
    <xf numFmtId="3" fontId="94" fillId="0" borderId="0" xfId="43" applyNumberFormat="1" applyFont="1"/>
    <xf numFmtId="0" fontId="110" fillId="0" borderId="0" xfId="43" applyFont="1" applyAlignment="1">
      <alignment horizontal="left" vertical="top" wrapText="1"/>
    </xf>
    <xf numFmtId="0" fontId="110" fillId="0" borderId="0" xfId="43" applyFont="1" applyAlignment="1">
      <alignment horizontal="left" vertical="top"/>
    </xf>
    <xf numFmtId="3" fontId="103" fillId="0" borderId="0" xfId="35" applyNumberFormat="1" applyFont="1" applyFill="1" applyBorder="1" applyAlignment="1" applyProtection="1">
      <alignment vertical="top"/>
    </xf>
    <xf numFmtId="3" fontId="102" fillId="0" borderId="0" xfId="35" applyNumberFormat="1" applyFont="1" applyFill="1" applyBorder="1" applyAlignment="1" applyProtection="1">
      <alignment vertical="top"/>
    </xf>
    <xf numFmtId="3" fontId="103" fillId="0" borderId="0" xfId="0" applyNumberFormat="1" applyFont="1" applyFill="1" applyAlignment="1">
      <alignment vertical="top"/>
    </xf>
    <xf numFmtId="3" fontId="101" fillId="0" borderId="0" xfId="0" applyNumberFormat="1" applyFont="1" applyFill="1" applyAlignment="1">
      <alignment vertical="top"/>
    </xf>
    <xf numFmtId="9" fontId="47" fillId="0" borderId="0" xfId="46" applyFont="1" applyFill="1" applyBorder="1" applyAlignment="1" applyProtection="1">
      <alignment vertical="top"/>
    </xf>
    <xf numFmtId="3" fontId="102" fillId="0" borderId="0" xfId="0" applyNumberFormat="1" applyFont="1" applyFill="1" applyAlignment="1">
      <alignment vertical="top"/>
    </xf>
    <xf numFmtId="3" fontId="105" fillId="0" borderId="0" xfId="0" applyNumberFormat="1" applyFont="1" applyFill="1" applyAlignment="1">
      <alignment vertical="top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3" fontId="94" fillId="0" borderId="0" xfId="0" applyNumberFormat="1" applyFont="1" applyFill="1" applyBorder="1" applyAlignment="1" applyProtection="1">
      <alignment vertical="top"/>
      <protection locked="0"/>
    </xf>
    <xf numFmtId="3" fontId="115" fillId="0" borderId="0" xfId="0" applyNumberFormat="1" applyFont="1"/>
    <xf numFmtId="0" fontId="33" fillId="44" borderId="16" xfId="517" applyFont="1" applyFill="1" applyBorder="1" applyAlignment="1" applyProtection="1">
      <alignment horizontal="left" vertical="top" wrapText="1"/>
      <protection locked="0"/>
    </xf>
    <xf numFmtId="0" fontId="109" fillId="44" borderId="13" xfId="517" applyFont="1" applyFill="1" applyBorder="1" applyAlignment="1" applyProtection="1">
      <alignment horizontal="left" vertical="top"/>
      <protection locked="0"/>
    </xf>
    <xf numFmtId="3" fontId="50" fillId="44" borderId="10" xfId="517" applyNumberFormat="1" applyFont="1" applyFill="1" applyBorder="1" applyAlignment="1" applyProtection="1">
      <alignment vertical="top"/>
      <protection locked="0"/>
    </xf>
    <xf numFmtId="3" fontId="50" fillId="44" borderId="13" xfId="517" applyNumberFormat="1" applyFont="1" applyFill="1" applyBorder="1" applyAlignment="1" applyProtection="1">
      <alignment vertical="top"/>
      <protection locked="0"/>
    </xf>
    <xf numFmtId="0" fontId="12" fillId="0" borderId="16" xfId="517" applyFont="1" applyFill="1" applyBorder="1" applyAlignment="1" applyProtection="1">
      <alignment horizontal="right" vertical="top" wrapText="1"/>
      <protection locked="0"/>
    </xf>
    <xf numFmtId="0" fontId="31" fillId="0" borderId="12" xfId="517" applyFont="1" applyFill="1" applyBorder="1" applyAlignment="1" applyProtection="1">
      <alignment horizontal="left" vertical="top"/>
      <protection locked="0"/>
    </xf>
    <xf numFmtId="3" fontId="49" fillId="0" borderId="10" xfId="517" applyNumberFormat="1" applyFont="1" applyFill="1" applyBorder="1" applyAlignment="1" applyProtection="1">
      <alignment vertical="top"/>
      <protection locked="0"/>
    </xf>
    <xf numFmtId="3" fontId="49" fillId="0" borderId="13" xfId="517" applyNumberFormat="1" applyFont="1" applyFill="1" applyBorder="1" applyAlignment="1" applyProtection="1">
      <alignment vertical="top"/>
      <protection locked="0"/>
    </xf>
    <xf numFmtId="0" fontId="12" fillId="0" borderId="15" xfId="517" applyFont="1" applyFill="1" applyBorder="1" applyAlignment="1" applyProtection="1">
      <alignment horizontal="right" vertical="top" wrapText="1"/>
      <protection locked="0"/>
    </xf>
    <xf numFmtId="0" fontId="12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44" xfId="517" applyFont="1" applyFill="1" applyBorder="1" applyAlignment="1" applyProtection="1">
      <alignment horizontal="left" vertical="top"/>
      <protection locked="0"/>
    </xf>
    <xf numFmtId="3" fontId="49" fillId="0" borderId="43" xfId="517" applyNumberFormat="1" applyFont="1" applyFill="1" applyBorder="1" applyAlignment="1" applyProtection="1">
      <alignment vertical="top"/>
      <protection locked="0"/>
    </xf>
    <xf numFmtId="3" fontId="49" fillId="0" borderId="16" xfId="517" applyNumberFormat="1" applyFont="1" applyFill="1" applyBorder="1" applyAlignment="1" applyProtection="1">
      <alignment vertical="top"/>
      <protection locked="0"/>
    </xf>
    <xf numFmtId="0" fontId="33" fillId="45" borderId="13" xfId="517" applyFont="1" applyFill="1" applyBorder="1" applyAlignment="1" applyProtection="1">
      <alignment horizontal="left" vertical="top" wrapText="1"/>
      <protection locked="0"/>
    </xf>
    <xf numFmtId="0" fontId="109" fillId="45" borderId="13" xfId="517" applyFont="1" applyFill="1" applyBorder="1" applyAlignment="1" applyProtection="1">
      <alignment horizontal="left" vertical="top"/>
      <protection locked="0"/>
    </xf>
    <xf numFmtId="3" fontId="115" fillId="45" borderId="10" xfId="517" applyNumberFormat="1" applyFont="1" applyFill="1" applyBorder="1" applyAlignment="1" applyProtection="1">
      <alignment vertical="top"/>
      <protection locked="0"/>
    </xf>
    <xf numFmtId="3" fontId="115" fillId="45" borderId="13" xfId="517" applyNumberFormat="1" applyFont="1" applyFill="1" applyBorder="1" applyAlignment="1" applyProtection="1">
      <alignment vertical="top"/>
      <protection locked="0"/>
    </xf>
    <xf numFmtId="0" fontId="33" fillId="45" borderId="16" xfId="517" applyFont="1" applyFill="1" applyBorder="1" applyAlignment="1" applyProtection="1">
      <alignment horizontal="left" vertical="top" wrapText="1"/>
      <protection locked="0"/>
    </xf>
    <xf numFmtId="3" fontId="50" fillId="45" borderId="10" xfId="517" applyNumberFormat="1" applyFont="1" applyFill="1" applyBorder="1" applyAlignment="1" applyProtection="1">
      <alignment vertical="top"/>
      <protection locked="0"/>
    </xf>
    <xf numFmtId="3" fontId="50" fillId="45" borderId="13" xfId="517" applyNumberFormat="1" applyFont="1" applyFill="1" applyBorder="1" applyAlignment="1" applyProtection="1">
      <alignment vertical="top"/>
      <protection locked="0"/>
    </xf>
    <xf numFmtId="0" fontId="31" fillId="0" borderId="18" xfId="517" applyFont="1" applyFill="1" applyBorder="1" applyAlignment="1" applyProtection="1">
      <alignment horizontal="left" vertical="top"/>
      <protection locked="0"/>
    </xf>
    <xf numFmtId="3" fontId="49" fillId="0" borderId="14" xfId="517" applyNumberFormat="1" applyFont="1" applyFill="1" applyBorder="1" applyAlignment="1" applyProtection="1">
      <alignment vertical="top"/>
      <protection locked="0"/>
    </xf>
    <xf numFmtId="3" fontId="49" fillId="0" borderId="17" xfId="517" applyNumberFormat="1" applyFont="1" applyFill="1" applyBorder="1" applyAlignment="1" applyProtection="1">
      <alignment vertical="top"/>
      <protection locked="0"/>
    </xf>
    <xf numFmtId="0" fontId="12" fillId="0" borderId="17" xfId="517" applyFont="1" applyFill="1" applyBorder="1" applyAlignment="1" applyProtection="1">
      <alignment horizontal="left" vertical="top" wrapText="1"/>
      <protection locked="0"/>
    </xf>
    <xf numFmtId="0" fontId="33" fillId="46" borderId="13" xfId="517" applyFont="1" applyFill="1" applyBorder="1" applyAlignment="1" applyProtection="1">
      <alignment horizontal="left" vertical="top" wrapText="1"/>
      <protection locked="0"/>
    </xf>
    <xf numFmtId="0" fontId="109" fillId="46" borderId="13" xfId="517" applyFont="1" applyFill="1" applyBorder="1" applyAlignment="1" applyProtection="1">
      <alignment horizontal="left" vertical="top"/>
      <protection locked="0"/>
    </xf>
    <xf numFmtId="3" fontId="33" fillId="46" borderId="10" xfId="517" applyNumberFormat="1" applyFont="1" applyFill="1" applyBorder="1" applyAlignment="1" applyProtection="1">
      <alignment vertical="top"/>
      <protection locked="0"/>
    </xf>
    <xf numFmtId="3" fontId="33" fillId="46" borderId="13" xfId="517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/>
      <protection locked="0"/>
    </xf>
    <xf numFmtId="3" fontId="12" fillId="0" borderId="10" xfId="517" applyNumberFormat="1" applyFont="1" applyFill="1" applyBorder="1" applyAlignment="1" applyProtection="1">
      <alignment vertical="top"/>
      <protection locked="0"/>
    </xf>
    <xf numFmtId="3" fontId="12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/>
      <protection locked="0"/>
    </xf>
    <xf numFmtId="0" fontId="12" fillId="0" borderId="13" xfId="517" applyFont="1" applyFill="1" applyBorder="1" applyAlignment="1" applyProtection="1">
      <alignment horizontal="left" vertical="top" wrapText="1"/>
      <protection locked="0"/>
    </xf>
    <xf numFmtId="3" fontId="12" fillId="0" borderId="43" xfId="517" applyNumberFormat="1" applyFont="1" applyFill="1" applyBorder="1" applyAlignment="1" applyProtection="1">
      <alignment vertical="top"/>
      <protection locked="0"/>
    </xf>
    <xf numFmtId="3" fontId="12" fillId="0" borderId="16" xfId="517" applyNumberFormat="1" applyFont="1" applyFill="1" applyBorder="1" applyAlignment="1" applyProtection="1">
      <alignment vertical="top"/>
      <protection locked="0"/>
    </xf>
    <xf numFmtId="0" fontId="12" fillId="28" borderId="13" xfId="517" applyFont="1" applyFill="1" applyBorder="1" applyAlignment="1" applyProtection="1">
      <alignment vertical="top" wrapText="1"/>
      <protection locked="0"/>
    </xf>
    <xf numFmtId="0" fontId="31" fillId="28" borderId="13" xfId="517" applyFont="1" applyFill="1" applyBorder="1" applyAlignment="1" applyProtection="1">
      <alignment horizontal="left" vertical="top"/>
      <protection locked="0"/>
    </xf>
    <xf numFmtId="3" fontId="12" fillId="28" borderId="10" xfId="49" applyNumberFormat="1" applyFont="1" applyFill="1" applyBorder="1" applyAlignment="1" applyProtection="1">
      <alignment vertical="top"/>
      <protection locked="0"/>
    </xf>
    <xf numFmtId="3" fontId="12" fillId="28" borderId="13" xfId="49" applyNumberFormat="1" applyFont="1" applyFill="1" applyBorder="1" applyAlignment="1" applyProtection="1">
      <alignment vertical="top"/>
      <protection locked="0"/>
    </xf>
    <xf numFmtId="0" fontId="12" fillId="0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 wrapText="1" indent="1"/>
      <protection locked="0"/>
    </xf>
    <xf numFmtId="0" fontId="12" fillId="0" borderId="13" xfId="517" applyFont="1" applyFill="1" applyBorder="1" applyAlignment="1" applyProtection="1">
      <alignment vertical="top" wrapText="1"/>
      <protection locked="0"/>
    </xf>
    <xf numFmtId="0" fontId="12" fillId="0" borderId="13" xfId="517" applyFont="1" applyFill="1" applyBorder="1" applyAlignment="1" applyProtection="1">
      <alignment horizontal="left" vertical="top"/>
      <protection locked="0"/>
    </xf>
    <xf numFmtId="3" fontId="117" fillId="0" borderId="13" xfId="517" applyNumberFormat="1" applyFont="1" applyFill="1" applyBorder="1" applyAlignment="1" applyProtection="1">
      <alignment vertical="top"/>
      <protection locked="0"/>
    </xf>
    <xf numFmtId="0" fontId="33" fillId="46" borderId="16" xfId="517" applyFont="1" applyFill="1" applyBorder="1" applyAlignment="1" applyProtection="1">
      <alignment horizontal="left" vertical="top" wrapText="1"/>
      <protection locked="0"/>
    </xf>
    <xf numFmtId="0" fontId="12" fillId="0" borderId="16" xfId="517" applyFont="1" applyFill="1" applyBorder="1" applyAlignment="1" applyProtection="1">
      <alignment horizontal="left" vertical="top" wrapText="1"/>
      <protection locked="0"/>
    </xf>
    <xf numFmtId="3" fontId="43" fillId="47" borderId="17" xfId="154" applyNumberFormat="1" applyFont="1" applyFill="1" applyBorder="1" applyAlignment="1" applyProtection="1">
      <alignment horizontal="right"/>
      <protection locked="0"/>
    </xf>
    <xf numFmtId="0" fontId="33" fillId="46" borderId="17" xfId="517" applyFont="1" applyFill="1" applyBorder="1" applyAlignment="1" applyProtection="1">
      <alignment horizontal="left" vertical="top" wrapText="1"/>
      <protection locked="0"/>
    </xf>
    <xf numFmtId="0" fontId="109" fillId="46" borderId="17" xfId="517" applyFont="1" applyFill="1" applyBorder="1" applyAlignment="1" applyProtection="1">
      <alignment horizontal="left" vertical="top"/>
      <protection locked="0"/>
    </xf>
    <xf numFmtId="3" fontId="33" fillId="46" borderId="14" xfId="517" applyNumberFormat="1" applyFont="1" applyFill="1" applyBorder="1" applyAlignment="1" applyProtection="1">
      <alignment vertical="top"/>
      <protection locked="0"/>
    </xf>
    <xf numFmtId="3" fontId="33" fillId="46" borderId="17" xfId="517" applyNumberFormat="1" applyFont="1" applyFill="1" applyBorder="1" applyAlignment="1" applyProtection="1">
      <alignment vertical="top"/>
      <protection locked="0"/>
    </xf>
    <xf numFmtId="0" fontId="12" fillId="0" borderId="13" xfId="517" applyFont="1" applyFill="1" applyBorder="1" applyAlignment="1" applyProtection="1">
      <alignment horizontal="left" wrapText="1"/>
      <protection locked="0"/>
    </xf>
    <xf numFmtId="3" fontId="33" fillId="46" borderId="10" xfId="49" applyNumberFormat="1" applyFont="1" applyFill="1" applyBorder="1" applyAlignment="1" applyProtection="1">
      <alignment vertical="top"/>
      <protection locked="0"/>
    </xf>
    <xf numFmtId="3" fontId="33" fillId="46" borderId="17" xfId="49" applyNumberFormat="1" applyFont="1" applyFill="1" applyBorder="1" applyAlignment="1" applyProtection="1">
      <alignment vertical="top"/>
      <protection locked="0"/>
    </xf>
    <xf numFmtId="3" fontId="43" fillId="0" borderId="14" xfId="49" applyNumberFormat="1" applyFont="1" applyFill="1" applyBorder="1" applyAlignment="1" applyProtection="1">
      <alignment vertical="top"/>
      <protection locked="0"/>
    </xf>
    <xf numFmtId="3" fontId="43" fillId="0" borderId="17" xfId="49" applyNumberFormat="1" applyFont="1" applyFill="1" applyBorder="1" applyAlignment="1" applyProtection="1">
      <alignment vertical="top"/>
      <protection locked="0"/>
    </xf>
    <xf numFmtId="0" fontId="40" fillId="0" borderId="13" xfId="517" applyFont="1" applyFill="1" applyBorder="1" applyAlignment="1" applyProtection="1">
      <alignment horizontal="left" vertical="top" wrapText="1"/>
      <protection locked="0"/>
    </xf>
    <xf numFmtId="0" fontId="118" fillId="0" borderId="13" xfId="517" applyFont="1" applyFill="1" applyBorder="1" applyAlignment="1" applyProtection="1">
      <alignment horizontal="left" vertical="top"/>
      <protection locked="0"/>
    </xf>
    <xf numFmtId="3" fontId="119" fillId="0" borderId="10" xfId="49" applyNumberFormat="1" applyFont="1" applyFill="1" applyBorder="1" applyAlignment="1" applyProtection="1">
      <alignment vertical="top"/>
      <protection locked="0"/>
    </xf>
    <xf numFmtId="3" fontId="119" fillId="0" borderId="13" xfId="49" applyNumberFormat="1" applyFont="1" applyFill="1" applyBorder="1" applyAlignment="1" applyProtection="1">
      <alignment vertical="top"/>
      <protection locked="0"/>
    </xf>
    <xf numFmtId="3" fontId="43" fillId="0" borderId="43" xfId="49" applyNumberFormat="1" applyFont="1" applyFill="1" applyBorder="1" applyAlignment="1" applyProtection="1">
      <alignment vertical="top"/>
      <protection locked="0"/>
    </xf>
    <xf numFmtId="3" fontId="43" fillId="0" borderId="16" xfId="49" applyNumberFormat="1" applyFont="1" applyFill="1" applyBorder="1" applyAlignment="1" applyProtection="1">
      <alignment vertical="top"/>
      <protection locked="0"/>
    </xf>
    <xf numFmtId="3" fontId="43" fillId="0" borderId="10" xfId="49" applyNumberFormat="1" applyFont="1" applyFill="1" applyBorder="1" applyAlignment="1" applyProtection="1">
      <alignment vertical="top"/>
      <protection locked="0"/>
    </xf>
    <xf numFmtId="3" fontId="43" fillId="0" borderId="13" xfId="49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 wrapText="1"/>
      <protection locked="0"/>
    </xf>
    <xf numFmtId="3" fontId="31" fillId="0" borderId="10" xfId="49" applyNumberFormat="1" applyFont="1" applyFill="1" applyBorder="1" applyAlignment="1" applyProtection="1">
      <alignment vertical="top"/>
      <protection locked="0"/>
    </xf>
    <xf numFmtId="3" fontId="12" fillId="0" borderId="13" xfId="49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/>
      <protection locked="0"/>
    </xf>
    <xf numFmtId="3" fontId="31" fillId="28" borderId="10" xfId="49" applyNumberFormat="1" applyFont="1" applyFill="1" applyBorder="1" applyAlignment="1" applyProtection="1">
      <alignment vertical="top"/>
      <protection locked="0"/>
    </xf>
    <xf numFmtId="3" fontId="31" fillId="28" borderId="13" xfId="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right" vertical="top" wrapText="1"/>
      <protection locked="0"/>
    </xf>
    <xf numFmtId="3" fontId="31" fillId="0" borderId="13" xfId="49" applyNumberFormat="1" applyFont="1" applyFill="1" applyBorder="1" applyAlignment="1" applyProtection="1">
      <alignment vertical="top"/>
      <protection locked="0"/>
    </xf>
    <xf numFmtId="0" fontId="118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left" vertical="top"/>
      <protection locked="0"/>
    </xf>
    <xf numFmtId="3" fontId="31" fillId="0" borderId="20" xfId="49" applyNumberFormat="1" applyFont="1" applyFill="1" applyBorder="1" applyAlignment="1" applyProtection="1">
      <alignment vertical="top"/>
      <protection locked="0"/>
    </xf>
    <xf numFmtId="3" fontId="31" fillId="0" borderId="15" xfId="49" applyNumberFormat="1" applyFont="1" applyFill="1" applyBorder="1" applyAlignment="1" applyProtection="1">
      <alignment vertical="top"/>
      <protection locked="0"/>
    </xf>
    <xf numFmtId="3" fontId="12" fillId="0" borderId="43" xfId="49" applyNumberFormat="1" applyFont="1" applyFill="1" applyBorder="1" applyAlignment="1" applyProtection="1">
      <alignment vertical="top"/>
      <protection locked="0"/>
    </xf>
    <xf numFmtId="3" fontId="31" fillId="0" borderId="13" xfId="0" applyNumberFormat="1" applyFont="1" applyFill="1" applyBorder="1" applyAlignment="1" applyProtection="1">
      <alignment vertical="top"/>
      <protection locked="0"/>
    </xf>
    <xf numFmtId="3" fontId="12" fillId="0" borderId="10" xfId="49" applyNumberFormat="1" applyFont="1" applyFill="1" applyBorder="1" applyAlignment="1" applyProtection="1">
      <alignment vertical="top"/>
      <protection locked="0"/>
    </xf>
    <xf numFmtId="3" fontId="12" fillId="0" borderId="20" xfId="49" applyNumberFormat="1" applyFont="1" applyFill="1" applyBorder="1" applyAlignment="1" applyProtection="1">
      <alignment vertical="top"/>
      <protection locked="0"/>
    </xf>
    <xf numFmtId="3" fontId="31" fillId="0" borderId="10" xfId="49" applyNumberFormat="1" applyFont="1" applyFill="1" applyBorder="1" applyAlignment="1" applyProtection="1">
      <alignment horizontal="right" vertical="top"/>
      <protection locked="0"/>
    </xf>
    <xf numFmtId="3" fontId="43" fillId="0" borderId="13" xfId="49" applyNumberFormat="1" applyFont="1" applyFill="1" applyBorder="1" applyAlignment="1" applyProtection="1">
      <alignment horizontal="right" vertical="top"/>
      <protection locked="0"/>
    </xf>
    <xf numFmtId="49" fontId="31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5" xfId="517" applyFont="1" applyFill="1" applyBorder="1" applyAlignment="1" applyProtection="1">
      <alignment horizontal="left" vertical="top" wrapText="1" indent="2"/>
      <protection locked="0"/>
    </xf>
    <xf numFmtId="3" fontId="31" fillId="0" borderId="14" xfId="49" applyNumberFormat="1" applyFont="1" applyFill="1" applyBorder="1" applyAlignment="1" applyProtection="1">
      <alignment horizontal="right" vertical="top"/>
      <protection locked="0"/>
    </xf>
    <xf numFmtId="49" fontId="31" fillId="0" borderId="17" xfId="49" applyNumberFormat="1" applyFont="1" applyFill="1" applyBorder="1" applyAlignment="1" applyProtection="1">
      <alignment horizontal="right" vertical="top"/>
      <protection locked="0"/>
    </xf>
    <xf numFmtId="3" fontId="48" fillId="0" borderId="10" xfId="49" applyNumberFormat="1" applyFont="1" applyFill="1" applyBorder="1" applyAlignment="1" applyProtection="1">
      <alignment horizontal="right" vertical="top"/>
      <protection locked="0"/>
    </xf>
    <xf numFmtId="3" fontId="48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6" xfId="517" applyFont="1" applyFill="1" applyBorder="1" applyAlignment="1" applyProtection="1">
      <alignment horizontal="left" vertical="top"/>
      <protection locked="0"/>
    </xf>
    <xf numFmtId="3" fontId="48" fillId="0" borderId="43" xfId="49" applyNumberFormat="1" applyFont="1" applyFill="1" applyBorder="1" applyAlignment="1" applyProtection="1">
      <alignment horizontal="right" vertical="top"/>
      <protection locked="0"/>
    </xf>
    <xf numFmtId="3" fontId="48" fillId="0" borderId="13" xfId="0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right" vertical="top" wrapText="1"/>
      <protection locked="0"/>
    </xf>
    <xf numFmtId="3" fontId="48" fillId="0" borderId="16" xfId="49" applyNumberFormat="1" applyFont="1" applyFill="1" applyBorder="1" applyAlignment="1" applyProtection="1">
      <alignment vertical="top"/>
      <protection locked="0"/>
    </xf>
    <xf numFmtId="3" fontId="48" fillId="0" borderId="14" xfId="49" applyNumberFormat="1" applyFont="1" applyFill="1" applyBorder="1" applyAlignment="1" applyProtection="1">
      <alignment horizontal="right" vertical="top"/>
      <protection locked="0"/>
    </xf>
    <xf numFmtId="3" fontId="48" fillId="0" borderId="13" xfId="49" applyNumberFormat="1" applyFont="1" applyFill="1" applyBorder="1" applyAlignment="1" applyProtection="1">
      <alignment vertical="top"/>
      <protection locked="0"/>
    </xf>
    <xf numFmtId="0" fontId="31" fillId="0" borderId="20" xfId="517" applyFont="1" applyFill="1" applyBorder="1" applyAlignment="1" applyProtection="1">
      <alignment horizontal="right" vertical="top" wrapText="1"/>
      <protection locked="0"/>
    </xf>
    <xf numFmtId="3" fontId="48" fillId="0" borderId="10" xfId="49" applyNumberFormat="1" applyFont="1" applyFill="1" applyBorder="1" applyAlignment="1" applyProtection="1">
      <alignment vertical="top"/>
      <protection locked="0"/>
    </xf>
    <xf numFmtId="0" fontId="31" fillId="0" borderId="14" xfId="517" applyFont="1" applyFill="1" applyBorder="1" applyAlignment="1" applyProtection="1">
      <alignment horizontal="left" vertical="top" wrapText="1"/>
      <protection locked="0"/>
    </xf>
    <xf numFmtId="3" fontId="48" fillId="0" borderId="14" xfId="49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/>
    <xf numFmtId="0" fontId="12" fillId="0" borderId="15" xfId="517" applyFont="1" applyFill="1" applyBorder="1" applyAlignment="1" applyProtection="1">
      <alignment horizontal="left" vertical="top" wrapText="1" indent="2"/>
      <protection locked="0"/>
    </xf>
    <xf numFmtId="3" fontId="12" fillId="0" borderId="15" xfId="49" applyNumberFormat="1" applyFont="1" applyFill="1" applyBorder="1" applyAlignment="1" applyProtection="1">
      <alignment vertical="top"/>
      <protection locked="0"/>
    </xf>
    <xf numFmtId="0" fontId="12" fillId="0" borderId="20" xfId="517" applyFont="1" applyFill="1" applyBorder="1" applyAlignment="1" applyProtection="1">
      <alignment horizontal="left" vertical="top" wrapText="1"/>
      <protection locked="0"/>
    </xf>
    <xf numFmtId="0" fontId="31" fillId="0" borderId="0" xfId="517" applyFont="1" applyFill="1" applyBorder="1" applyAlignment="1" applyProtection="1">
      <alignment horizontal="left" vertical="top"/>
      <protection locked="0"/>
    </xf>
    <xf numFmtId="3" fontId="115" fillId="0" borderId="0" xfId="517" applyNumberFormat="1" applyFont="1" applyBorder="1"/>
    <xf numFmtId="3" fontId="115" fillId="0" borderId="15" xfId="517" applyNumberFormat="1" applyFont="1" applyBorder="1"/>
    <xf numFmtId="0" fontId="33" fillId="0" borderId="15" xfId="517" applyFont="1" applyFill="1" applyBorder="1" applyAlignment="1" applyProtection="1">
      <alignment horizontal="left" vertical="top" wrapText="1"/>
      <protection locked="0"/>
    </xf>
    <xf numFmtId="0" fontId="33" fillId="0" borderId="17" xfId="517" applyFont="1" applyFill="1" applyBorder="1" applyAlignment="1" applyProtection="1">
      <alignment horizontal="left" vertical="top" wrapText="1"/>
      <protection locked="0"/>
    </xf>
    <xf numFmtId="0" fontId="109" fillId="0" borderId="13" xfId="517" applyFont="1" applyFill="1" applyBorder="1" applyAlignment="1" applyProtection="1">
      <alignment horizontal="left" vertical="top"/>
      <protection locked="0"/>
    </xf>
    <xf numFmtId="3" fontId="33" fillId="0" borderId="10" xfId="517" applyNumberFormat="1" applyFont="1" applyFill="1" applyBorder="1" applyAlignment="1" applyProtection="1">
      <alignment vertical="top"/>
      <protection locked="0"/>
    </xf>
    <xf numFmtId="3" fontId="33" fillId="0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1"/>
      <protection locked="0"/>
    </xf>
    <xf numFmtId="0" fontId="31" fillId="0" borderId="13" xfId="517" applyFont="1" applyFill="1" applyBorder="1" applyAlignment="1" applyProtection="1">
      <alignment horizontal="left" vertical="top" wrapText="1" indent="1"/>
      <protection locked="0"/>
    </xf>
    <xf numFmtId="3" fontId="31" fillId="0" borderId="10" xfId="517" applyNumberFormat="1" applyFont="1" applyFill="1" applyBorder="1" applyAlignment="1" applyProtection="1">
      <alignment vertical="top"/>
      <protection locked="0"/>
    </xf>
    <xf numFmtId="3" fontId="31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149" applyFont="1" applyFill="1" applyBorder="1" applyAlignment="1" applyProtection="1">
      <alignment horizontal="left" vertical="top" wrapText="1" indent="1"/>
      <protection locked="0"/>
    </xf>
    <xf numFmtId="3" fontId="31" fillId="0" borderId="14" xfId="517" applyNumberFormat="1" applyFont="1" applyFill="1" applyBorder="1" applyAlignment="1" applyProtection="1">
      <alignment vertical="top"/>
      <protection locked="0"/>
    </xf>
    <xf numFmtId="3" fontId="31" fillId="0" borderId="17" xfId="1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left" vertical="top" wrapText="1" indent="1"/>
      <protection locked="0"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31" fillId="48" borderId="16" xfId="517" applyFont="1" applyFill="1" applyBorder="1" applyAlignment="1" applyProtection="1">
      <alignment horizontal="left" vertical="top" wrapText="1" indent="1"/>
      <protection locked="0"/>
    </xf>
    <xf numFmtId="0" fontId="31" fillId="48" borderId="13" xfId="517" applyFont="1" applyFill="1" applyBorder="1" applyAlignment="1" applyProtection="1">
      <alignment horizontal="left" vertical="top"/>
      <protection locked="0"/>
    </xf>
    <xf numFmtId="3" fontId="31" fillId="48" borderId="10" xfId="517" applyNumberFormat="1" applyFont="1" applyFill="1" applyBorder="1" applyAlignment="1" applyProtection="1">
      <alignment vertical="top"/>
      <protection locked="0"/>
    </xf>
    <xf numFmtId="3" fontId="31" fillId="48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2"/>
      <protection locked="0"/>
    </xf>
    <xf numFmtId="0" fontId="31" fillId="43" borderId="16" xfId="517" applyFont="1" applyFill="1" applyBorder="1" applyAlignment="1" applyProtection="1">
      <alignment horizontal="left" vertical="top" wrapText="1" indent="2"/>
      <protection locked="0"/>
    </xf>
    <xf numFmtId="0" fontId="31" fillId="43" borderId="18" xfId="517" applyFont="1" applyFill="1" applyBorder="1" applyAlignment="1" applyProtection="1">
      <alignment horizontal="left" vertical="top"/>
      <protection locked="0"/>
    </xf>
    <xf numFmtId="3" fontId="31" fillId="43" borderId="10" xfId="517" applyNumberFormat="1" applyFont="1" applyFill="1" applyBorder="1" applyAlignment="1" applyProtection="1">
      <alignment vertical="top"/>
      <protection locked="0"/>
    </xf>
    <xf numFmtId="3" fontId="31" fillId="43" borderId="13" xfId="517" applyNumberFormat="1" applyFont="1" applyFill="1" applyBorder="1" applyAlignment="1" applyProtection="1">
      <alignment vertical="top"/>
      <protection locked="0"/>
    </xf>
    <xf numFmtId="0" fontId="33" fillId="0" borderId="16" xfId="517" applyFont="1" applyFill="1" applyBorder="1" applyAlignment="1" applyProtection="1">
      <alignment horizontal="left" vertical="top" wrapText="1"/>
      <protection locked="0"/>
    </xf>
    <xf numFmtId="0" fontId="109" fillId="0" borderId="17" xfId="517" applyFont="1" applyFill="1" applyBorder="1" applyAlignment="1" applyProtection="1">
      <alignment horizontal="left" vertical="top"/>
      <protection locked="0"/>
    </xf>
    <xf numFmtId="0" fontId="31" fillId="43" borderId="16" xfId="517" applyFont="1" applyFill="1" applyBorder="1" applyAlignment="1" applyProtection="1">
      <alignment horizontal="left" vertical="top" wrapText="1" indent="1"/>
      <protection locked="0"/>
    </xf>
    <xf numFmtId="3" fontId="31" fillId="0" borderId="14" xfId="49" applyNumberFormat="1" applyFont="1" applyFill="1" applyBorder="1" applyAlignment="1" applyProtection="1">
      <alignment vertical="top"/>
      <protection locked="0"/>
    </xf>
    <xf numFmtId="3" fontId="12" fillId="0" borderId="14" xfId="517" applyNumberFormat="1" applyFont="1" applyFill="1" applyBorder="1" applyAlignment="1" applyProtection="1">
      <alignment vertical="top"/>
      <protection locked="0"/>
    </xf>
    <xf numFmtId="3" fontId="12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154" applyFont="1" applyFill="1" applyBorder="1" applyAlignment="1" applyProtection="1">
      <alignment horizontal="left" wrapText="1" indent="1"/>
      <protection locked="0"/>
    </xf>
    <xf numFmtId="3" fontId="31" fillId="0" borderId="14" xfId="154" applyNumberFormat="1" applyFont="1" applyFill="1" applyBorder="1" applyAlignment="1" applyProtection="1">
      <alignment horizontal="right"/>
      <protection locked="0"/>
    </xf>
    <xf numFmtId="3" fontId="31" fillId="0" borderId="17" xfId="154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Fill="1" applyBorder="1" applyAlignment="1" applyProtection="1">
      <alignment vertical="top"/>
      <protection locked="0"/>
    </xf>
    <xf numFmtId="3" fontId="49" fillId="0" borderId="13" xfId="0" applyNumberFormat="1" applyFont="1" applyFill="1" applyBorder="1" applyAlignment="1" applyProtection="1">
      <alignment horizontal="right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3" fontId="49" fillId="0" borderId="13" xfId="154" applyNumberFormat="1" applyFont="1" applyFill="1" applyBorder="1" applyAlignment="1" applyProtection="1">
      <alignment horizontal="right"/>
      <protection locked="0"/>
    </xf>
    <xf numFmtId="0" fontId="12" fillId="0" borderId="17" xfId="154" applyFont="1" applyFill="1" applyBorder="1" applyAlignment="1" applyProtection="1">
      <alignment horizontal="left" wrapText="1"/>
      <protection locked="0"/>
    </xf>
    <xf numFmtId="0" fontId="12" fillId="28" borderId="13" xfId="517" applyFont="1" applyFill="1" applyBorder="1" applyAlignment="1" applyProtection="1">
      <alignment horizontal="left" vertical="top" wrapText="1"/>
      <protection locked="0"/>
    </xf>
    <xf numFmtId="0" fontId="12" fillId="28" borderId="13" xfId="517" applyFont="1" applyFill="1" applyBorder="1" applyAlignment="1" applyProtection="1">
      <alignment horizontal="left" vertical="top"/>
      <protection locked="0"/>
    </xf>
    <xf numFmtId="0" fontId="12" fillId="28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/>
      <protection locked="0"/>
    </xf>
    <xf numFmtId="3" fontId="12" fillId="0" borderId="14" xfId="49" applyNumberFormat="1" applyFont="1" applyFill="1" applyBorder="1" applyAlignment="1" applyProtection="1">
      <alignment vertical="top"/>
      <protection locked="0"/>
    </xf>
    <xf numFmtId="3" fontId="12" fillId="0" borderId="17" xfId="49" applyNumberFormat="1" applyFont="1" applyFill="1" applyBorder="1" applyAlignment="1" applyProtection="1">
      <alignment vertical="top"/>
      <protection locked="0"/>
    </xf>
    <xf numFmtId="0" fontId="48" fillId="0" borderId="17" xfId="0" applyFont="1" applyFill="1" applyBorder="1" applyAlignment="1" applyProtection="1">
      <alignment horizontal="left" vertical="top" wrapText="1" indent="1"/>
      <protection locked="0"/>
    </xf>
    <xf numFmtId="0" fontId="48" fillId="0" borderId="13" xfId="0" applyFont="1" applyFill="1" applyBorder="1" applyAlignment="1" applyProtection="1">
      <alignment horizontal="left" vertical="top"/>
      <protection locked="0"/>
    </xf>
    <xf numFmtId="3" fontId="48" fillId="0" borderId="14" xfId="517" applyNumberFormat="1" applyFont="1" applyFill="1" applyBorder="1" applyAlignment="1" applyProtection="1">
      <alignment vertical="top"/>
      <protection locked="0"/>
    </xf>
    <xf numFmtId="3" fontId="48" fillId="0" borderId="17" xfId="517" applyNumberFormat="1" applyFont="1" applyFill="1" applyBorder="1" applyAlignment="1" applyProtection="1">
      <alignment vertical="top"/>
      <protection locked="0"/>
    </xf>
    <xf numFmtId="0" fontId="49" fillId="0" borderId="17" xfId="0" applyFont="1" applyFill="1" applyBorder="1" applyAlignment="1" applyProtection="1">
      <alignment horizontal="left" vertical="top"/>
      <protection locked="0"/>
    </xf>
    <xf numFmtId="0" fontId="49" fillId="0" borderId="13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Fill="1" applyBorder="1"/>
    <xf numFmtId="0" fontId="12" fillId="0" borderId="13" xfId="0" applyFont="1" applyFill="1" applyBorder="1" applyAlignment="1" applyProtection="1">
      <alignment horizontal="left"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2"/>
      <protection locked="0"/>
    </xf>
    <xf numFmtId="0" fontId="120" fillId="0" borderId="17" xfId="517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 wrapText="1" indent="1"/>
      <protection locked="0"/>
    </xf>
    <xf numFmtId="0" fontId="31" fillId="0" borderId="17" xfId="0" applyFont="1" applyFill="1" applyBorder="1" applyAlignment="1" applyProtection="1">
      <alignment horizontal="left" vertical="top" wrapText="1" indent="1"/>
      <protection locked="0"/>
    </xf>
    <xf numFmtId="0" fontId="12" fillId="47" borderId="16" xfId="517" applyFont="1" applyFill="1" applyBorder="1" applyAlignment="1" applyProtection="1">
      <alignment horizontal="right" vertical="top" wrapText="1"/>
      <protection locked="0"/>
    </xf>
    <xf numFmtId="0" fontId="31" fillId="47" borderId="12" xfId="517" applyFont="1" applyFill="1" applyBorder="1" applyAlignment="1" applyProtection="1">
      <alignment horizontal="left" vertical="top"/>
      <protection locked="0"/>
    </xf>
    <xf numFmtId="3" fontId="12" fillId="47" borderId="10" xfId="517" applyNumberFormat="1" applyFont="1" applyFill="1" applyBorder="1" applyAlignment="1" applyProtection="1">
      <alignment vertical="top"/>
      <protection locked="0"/>
    </xf>
    <xf numFmtId="3" fontId="12" fillId="47" borderId="13" xfId="517" applyNumberFormat="1" applyFont="1" applyFill="1" applyBorder="1" applyAlignment="1" applyProtection="1">
      <alignment vertical="top"/>
      <protection locked="0"/>
    </xf>
    <xf numFmtId="0" fontId="12" fillId="47" borderId="17" xfId="517" applyFont="1" applyFill="1" applyBorder="1" applyAlignment="1" applyProtection="1">
      <alignment horizontal="left" vertical="top" wrapText="1"/>
      <protection locked="0"/>
    </xf>
    <xf numFmtId="0" fontId="43" fillId="0" borderId="17" xfId="0" applyFont="1" applyFill="1" applyBorder="1" applyAlignment="1" applyProtection="1">
      <alignment horizontal="left" vertical="top" wrapText="1"/>
      <protection locked="0"/>
    </xf>
    <xf numFmtId="3" fontId="43" fillId="0" borderId="17" xfId="0" applyNumberFormat="1" applyFont="1" applyFill="1" applyBorder="1" applyAlignment="1" applyProtection="1">
      <alignment vertical="top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3" fontId="43" fillId="0" borderId="14" xfId="0" applyNumberFormat="1" applyFont="1" applyFill="1" applyBorder="1" applyAlignment="1" applyProtection="1">
      <alignment vertical="top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31" fillId="0" borderId="12" xfId="0" applyFont="1" applyFill="1" applyBorder="1" applyAlignment="1" applyProtection="1">
      <alignment horizontal="left" vertical="top"/>
      <protection locked="0"/>
    </xf>
    <xf numFmtId="3" fontId="12" fillId="0" borderId="14" xfId="0" applyNumberFormat="1" applyFont="1" applyFill="1" applyBorder="1" applyAlignment="1" applyProtection="1">
      <alignment vertical="top"/>
      <protection locked="0"/>
    </xf>
    <xf numFmtId="3" fontId="12" fillId="0" borderId="17" xfId="0" applyNumberFormat="1" applyFont="1" applyFill="1" applyBorder="1" applyAlignment="1" applyProtection="1">
      <alignment vertical="top"/>
      <protection locked="0"/>
    </xf>
    <xf numFmtId="0" fontId="31" fillId="43" borderId="13" xfId="517" applyFont="1" applyFill="1" applyBorder="1" applyAlignment="1" applyProtection="1">
      <alignment horizontal="left" vertical="top" wrapText="1" indent="1"/>
      <protection locked="0"/>
    </xf>
    <xf numFmtId="0" fontId="31" fillId="43" borderId="12" xfId="517" applyFont="1" applyFill="1" applyBorder="1" applyAlignment="1" applyProtection="1">
      <alignment horizontal="left" vertical="top"/>
      <protection locked="0"/>
    </xf>
    <xf numFmtId="3" fontId="94" fillId="0" borderId="13" xfId="517" applyNumberFormat="1" applyFont="1" applyFill="1" applyBorder="1" applyAlignment="1" applyProtection="1">
      <alignment vertical="top"/>
      <protection locked="0"/>
    </xf>
    <xf numFmtId="0" fontId="31" fillId="43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4" xfId="0" applyNumberFormat="1" applyFont="1" applyFill="1" applyBorder="1" applyAlignment="1" applyProtection="1">
      <alignment vertical="top"/>
      <protection locked="0"/>
    </xf>
    <xf numFmtId="3" fontId="31" fillId="0" borderId="17" xfId="0" applyNumberFormat="1" applyFont="1" applyFill="1" applyBorder="1" applyAlignment="1" applyProtection="1">
      <alignment vertical="top"/>
      <protection locked="0"/>
    </xf>
    <xf numFmtId="0" fontId="34" fillId="0" borderId="17" xfId="517" applyFont="1" applyFill="1" applyBorder="1" applyAlignment="1" applyProtection="1">
      <alignment horizontal="left" vertical="top" wrapText="1"/>
      <protection locked="0"/>
    </xf>
    <xf numFmtId="3" fontId="40" fillId="0" borderId="10" xfId="517" applyNumberFormat="1" applyFont="1" applyFill="1" applyBorder="1" applyAlignment="1" applyProtection="1">
      <alignment vertical="top"/>
      <protection locked="0"/>
    </xf>
    <xf numFmtId="3" fontId="40" fillId="0" borderId="13" xfId="517" applyNumberFormat="1" applyFont="1" applyFill="1" applyBorder="1" applyAlignment="1" applyProtection="1">
      <alignment vertical="top"/>
      <protection locked="0"/>
    </xf>
    <xf numFmtId="0" fontId="41" fillId="0" borderId="17" xfId="517" applyFont="1" applyFill="1" applyBorder="1" applyAlignment="1" applyProtection="1">
      <alignment horizontal="left" vertical="top" wrapText="1" indent="1"/>
      <protection locked="0"/>
    </xf>
    <xf numFmtId="0" fontId="31" fillId="28" borderId="12" xfId="517" applyFont="1" applyFill="1" applyBorder="1" applyAlignment="1" applyProtection="1">
      <alignment horizontal="left" vertical="top"/>
      <protection locked="0"/>
    </xf>
    <xf numFmtId="0" fontId="120" fillId="0" borderId="13" xfId="517" applyFont="1" applyFill="1" applyBorder="1" applyAlignment="1" applyProtection="1">
      <alignment horizontal="left" vertical="top" wrapText="1" indent="1"/>
      <protection locked="0"/>
    </xf>
    <xf numFmtId="0" fontId="120" fillId="0" borderId="12" xfId="517" applyFont="1" applyFill="1" applyBorder="1" applyAlignment="1" applyProtection="1">
      <alignment horizontal="left" vertical="top"/>
      <protection locked="0"/>
    </xf>
    <xf numFmtId="3" fontId="120" fillId="0" borderId="10" xfId="517" applyNumberFormat="1" applyFont="1" applyFill="1" applyBorder="1" applyAlignment="1" applyProtection="1">
      <alignment vertical="top"/>
      <protection locked="0"/>
    </xf>
    <xf numFmtId="3" fontId="120" fillId="0" borderId="13" xfId="517" applyNumberFormat="1" applyFont="1" applyFill="1" applyBorder="1" applyAlignment="1" applyProtection="1">
      <alignment vertical="top"/>
      <protection locked="0"/>
    </xf>
    <xf numFmtId="0" fontId="48" fillId="0" borderId="13" xfId="517" applyFont="1" applyFill="1" applyBorder="1" applyAlignment="1" applyProtection="1">
      <alignment horizontal="left" vertical="top"/>
      <protection locked="0"/>
    </xf>
    <xf numFmtId="3" fontId="43" fillId="0" borderId="10" xfId="517" applyNumberFormat="1" applyFont="1" applyFill="1" applyBorder="1" applyAlignment="1" applyProtection="1">
      <alignment vertical="top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3" fontId="48" fillId="0" borderId="14" xfId="0" applyNumberFormat="1" applyFont="1" applyFill="1" applyBorder="1" applyAlignment="1" applyProtection="1">
      <alignment vertical="top"/>
      <protection locked="0"/>
    </xf>
    <xf numFmtId="3" fontId="48" fillId="0" borderId="17" xfId="0" applyNumberFormat="1" applyFont="1" applyFill="1" applyBorder="1" applyAlignment="1" applyProtection="1">
      <alignment vertical="top"/>
      <protection locked="0"/>
    </xf>
    <xf numFmtId="3" fontId="33" fillId="45" borderId="10" xfId="517" applyNumberFormat="1" applyFont="1" applyFill="1" applyBorder="1" applyAlignment="1" applyProtection="1">
      <alignment vertical="top"/>
      <protection locked="0"/>
    </xf>
    <xf numFmtId="3" fontId="33" fillId="45" borderId="13" xfId="517" applyNumberFormat="1" applyFont="1" applyFill="1" applyBorder="1" applyAlignment="1" applyProtection="1">
      <alignment vertical="top"/>
      <protection locked="0"/>
    </xf>
    <xf numFmtId="0" fontId="33" fillId="46" borderId="13" xfId="0" applyFont="1" applyFill="1" applyBorder="1" applyAlignment="1" applyProtection="1">
      <alignment horizontal="left" vertical="top" wrapText="1"/>
      <protection locked="0"/>
    </xf>
    <xf numFmtId="0" fontId="109" fillId="46" borderId="13" xfId="0" applyFont="1" applyFill="1" applyBorder="1" applyAlignment="1" applyProtection="1">
      <alignment horizontal="left" vertical="top"/>
      <protection locked="0"/>
    </xf>
    <xf numFmtId="0" fontId="12" fillId="0" borderId="13" xfId="49" applyFont="1" applyFill="1" applyBorder="1" applyAlignment="1" applyProtection="1">
      <alignment horizontal="left" vertical="top" wrapText="1"/>
      <protection locked="0"/>
    </xf>
    <xf numFmtId="0" fontId="33" fillId="44" borderId="13" xfId="517" applyFont="1" applyFill="1" applyBorder="1" applyAlignment="1" applyProtection="1">
      <alignment horizontal="left" vertical="top" wrapText="1"/>
      <protection locked="0"/>
    </xf>
    <xf numFmtId="0" fontId="12" fillId="0" borderId="17" xfId="517" applyFont="1" applyFill="1" applyBorder="1" applyAlignment="1" applyProtection="1">
      <alignment horizontal="right" vertical="top" wrapText="1"/>
      <protection locked="0"/>
    </xf>
    <xf numFmtId="0" fontId="33" fillId="0" borderId="0" xfId="43" applyFont="1" applyAlignment="1">
      <alignment horizontal="right"/>
    </xf>
    <xf numFmtId="0" fontId="50" fillId="0" borderId="52" xfId="43" applyFont="1" applyFill="1" applyBorder="1" applyAlignment="1" applyProtection="1">
      <alignment horizontal="center" vertical="top" wrapText="1"/>
      <protection locked="0"/>
    </xf>
    <xf numFmtId="3" fontId="12" fillId="0" borderId="13" xfId="43" applyNumberFormat="1" applyFont="1" applyBorder="1"/>
    <xf numFmtId="9" fontId="12" fillId="0" borderId="13" xfId="43" applyNumberFormat="1" applyFont="1" applyBorder="1"/>
    <xf numFmtId="0" fontId="31" fillId="0" borderId="0" xfId="43" applyFont="1" applyBorder="1" applyAlignment="1">
      <alignment horizontal="left"/>
    </xf>
    <xf numFmtId="0" fontId="36" fillId="0" borderId="0" xfId="43" applyFont="1" applyAlignment="1">
      <alignment horizontal="left"/>
    </xf>
    <xf numFmtId="0" fontId="33" fillId="0" borderId="0" xfId="43" applyFont="1" applyAlignment="1">
      <alignment horizontal="left"/>
    </xf>
    <xf numFmtId="0" fontId="31" fillId="0" borderId="0" xfId="43" applyFont="1"/>
    <xf numFmtId="0" fontId="12" fillId="0" borderId="0" xfId="43" applyFont="1" applyAlignment="1">
      <alignment horizontal="left"/>
    </xf>
    <xf numFmtId="3" fontId="12" fillId="0" borderId="10" xfId="43" applyNumberFormat="1" applyFont="1" applyFill="1" applyBorder="1" applyAlignment="1" applyProtection="1">
      <alignment horizontal="center" vertical="top" wrapText="1"/>
    </xf>
    <xf numFmtId="3" fontId="31" fillId="0" borderId="10" xfId="43" applyNumberFormat="1" applyFont="1" applyFill="1" applyBorder="1" applyAlignment="1" applyProtection="1">
      <alignment horizontal="center" vertical="top" wrapText="1"/>
    </xf>
    <xf numFmtId="3" fontId="31" fillId="0" borderId="13" xfId="43" applyNumberFormat="1" applyFont="1" applyFill="1" applyBorder="1" applyAlignment="1" applyProtection="1">
      <alignment horizontal="center" vertical="top" wrapText="1"/>
    </xf>
    <xf numFmtId="0" fontId="31" fillId="0" borderId="15" xfId="43" applyFont="1" applyBorder="1"/>
    <xf numFmtId="0" fontId="31" fillId="0" borderId="0" xfId="43" applyFont="1" applyBorder="1"/>
    <xf numFmtId="0" fontId="12" fillId="0" borderId="0" xfId="43" applyFont="1" applyBorder="1"/>
    <xf numFmtId="0" fontId="12" fillId="0" borderId="15" xfId="43" applyFont="1" applyBorder="1"/>
    <xf numFmtId="0" fontId="31" fillId="0" borderId="53" xfId="43" applyFont="1" applyBorder="1"/>
    <xf numFmtId="3" fontId="12" fillId="0" borderId="0" xfId="43" applyNumberFormat="1" applyFont="1" applyBorder="1"/>
    <xf numFmtId="0" fontId="31" fillId="0" borderId="17" xfId="43" applyFont="1" applyBorder="1"/>
    <xf numFmtId="0" fontId="31" fillId="0" borderId="19" xfId="43" applyFont="1" applyBorder="1"/>
    <xf numFmtId="0" fontId="12" fillId="0" borderId="19" xfId="43" applyFont="1" applyBorder="1"/>
    <xf numFmtId="0" fontId="12" fillId="0" borderId="17" xfId="43" applyFont="1" applyBorder="1"/>
    <xf numFmtId="0" fontId="31" fillId="0" borderId="18" xfId="43" applyFont="1" applyBorder="1"/>
    <xf numFmtId="0" fontId="33" fillId="0" borderId="45" xfId="43" applyFont="1" applyFill="1" applyBorder="1" applyAlignment="1">
      <alignment horizontal="left" vertical="top" wrapText="1"/>
    </xf>
    <xf numFmtId="0" fontId="12" fillId="0" borderId="37" xfId="43" applyFont="1" applyFill="1" applyBorder="1" applyAlignment="1">
      <alignment vertical="top" wrapText="1"/>
    </xf>
    <xf numFmtId="3" fontId="33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3"/>
    </xf>
    <xf numFmtId="3" fontId="34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4"/>
    </xf>
    <xf numFmtId="9" fontId="34" fillId="0" borderId="13" xfId="43" applyNumberFormat="1" applyFont="1" applyFill="1" applyBorder="1"/>
    <xf numFmtId="0" fontId="12" fillId="0" borderId="37" xfId="43" applyFont="1" applyFill="1" applyBorder="1" applyAlignment="1">
      <alignment vertical="top"/>
    </xf>
    <xf numFmtId="0" fontId="49" fillId="0" borderId="37" xfId="43" applyFont="1" applyFill="1" applyBorder="1" applyAlignment="1">
      <alignment horizontal="left" vertical="top" indent="3"/>
    </xf>
    <xf numFmtId="3" fontId="49" fillId="0" borderId="13" xfId="43" applyNumberFormat="1" applyFont="1" applyFill="1" applyBorder="1"/>
    <xf numFmtId="0" fontId="49" fillId="0" borderId="37" xfId="43" applyFont="1" applyBorder="1" applyAlignment="1">
      <alignment horizontal="left" vertical="top" indent="3"/>
    </xf>
    <xf numFmtId="3" fontId="34" fillId="0" borderId="13" xfId="43" applyNumberFormat="1" applyFont="1" applyFill="1" applyBorder="1" applyAlignment="1">
      <alignment horizontal="center"/>
    </xf>
    <xf numFmtId="0" fontId="33" fillId="0" borderId="13" xfId="151" applyFont="1" applyBorder="1" applyAlignment="1">
      <alignment horizontal="center"/>
    </xf>
    <xf numFmtId="0" fontId="76" fillId="0" borderId="13" xfId="151" applyFont="1" applyFill="1" applyBorder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42" fillId="27" borderId="0" xfId="36" applyFont="1" applyFill="1" applyAlignment="1">
      <alignment horizontal="center" vertical="center" wrapText="1"/>
    </xf>
    <xf numFmtId="0" fontId="77" fillId="0" borderId="10" xfId="87" applyNumberFormat="1" applyFont="1" applyFill="1" applyBorder="1" applyAlignment="1">
      <alignment horizontal="center" vertical="top" wrapText="1"/>
    </xf>
    <xf numFmtId="0" fontId="77" fillId="0" borderId="11" xfId="87" applyNumberFormat="1" applyFont="1" applyFill="1" applyBorder="1" applyAlignment="1">
      <alignment horizontal="center" vertical="top" wrapText="1"/>
    </xf>
    <xf numFmtId="0" fontId="77" fillId="0" borderId="12" xfId="87" applyNumberFormat="1" applyFont="1" applyFill="1" applyBorder="1" applyAlignment="1">
      <alignment horizontal="center" vertical="top" wrapText="1"/>
    </xf>
    <xf numFmtId="44" fontId="96" fillId="0" borderId="16" xfId="87" applyFont="1" applyFill="1" applyBorder="1" applyAlignment="1">
      <alignment horizontal="center" vertical="top" wrapText="1"/>
    </xf>
    <xf numFmtId="44" fontId="96" fillId="0" borderId="17" xfId="87" applyFont="1" applyFill="1" applyBorder="1" applyAlignment="1">
      <alignment horizontal="center" vertical="top" wrapText="1"/>
    </xf>
    <xf numFmtId="44" fontId="77" fillId="0" borderId="13" xfId="87" applyFont="1" applyFill="1" applyBorder="1" applyAlignment="1">
      <alignment horizontal="center" vertical="top" wrapText="1"/>
    </xf>
    <xf numFmtId="44" fontId="77" fillId="30" borderId="16" xfId="87" applyFont="1" applyFill="1" applyBorder="1" applyAlignment="1">
      <alignment horizontal="center" vertical="top" wrapText="1"/>
    </xf>
    <xf numFmtId="44" fontId="77" fillId="30" borderId="17" xfId="87" applyFont="1" applyFill="1" applyBorder="1" applyAlignment="1">
      <alignment horizontal="center" vertical="top" wrapText="1"/>
    </xf>
    <xf numFmtId="44" fontId="77" fillId="0" borderId="16" xfId="87" applyFont="1" applyFill="1" applyBorder="1" applyAlignment="1">
      <alignment horizontal="center" vertical="top" wrapText="1"/>
    </xf>
    <xf numFmtId="44" fontId="77" fillId="0" borderId="17" xfId="87" applyFont="1" applyFill="1" applyBorder="1" applyAlignment="1">
      <alignment horizontal="center" vertical="top" wrapText="1"/>
    </xf>
    <xf numFmtId="0" fontId="112" fillId="0" borderId="16" xfId="43" applyFont="1" applyBorder="1" applyAlignment="1">
      <alignment horizontal="center" vertical="top" wrapText="1"/>
    </xf>
    <xf numFmtId="0" fontId="112" fillId="0" borderId="17" xfId="43" applyFont="1" applyBorder="1" applyAlignment="1">
      <alignment horizontal="center" vertical="top" wrapText="1"/>
    </xf>
    <xf numFmtId="0" fontId="112" fillId="0" borderId="10" xfId="43" applyFont="1" applyBorder="1" applyAlignment="1">
      <alignment horizontal="center" vertical="top"/>
    </xf>
    <xf numFmtId="0" fontId="112" fillId="0" borderId="11" xfId="43" applyFont="1" applyBorder="1" applyAlignment="1">
      <alignment horizontal="center" vertical="top"/>
    </xf>
    <xf numFmtId="0" fontId="112" fillId="0" borderId="12" xfId="43" applyFont="1" applyBorder="1" applyAlignment="1">
      <alignment horizontal="center" vertical="top"/>
    </xf>
    <xf numFmtId="0" fontId="77" fillId="0" borderId="10" xfId="43" applyFont="1" applyFill="1" applyBorder="1" applyAlignment="1">
      <alignment horizontal="center" vertical="top" wrapText="1"/>
    </xf>
    <xf numFmtId="0" fontId="77" fillId="0" borderId="12" xfId="43" applyFont="1" applyFill="1" applyBorder="1" applyAlignment="1">
      <alignment horizontal="center" vertical="top" wrapText="1"/>
    </xf>
    <xf numFmtId="44" fontId="77" fillId="0" borderId="10" xfId="87" applyFont="1" applyFill="1" applyBorder="1" applyAlignment="1">
      <alignment horizontal="center" vertical="top" wrapText="1"/>
    </xf>
    <xf numFmtId="44" fontId="77" fillId="0" borderId="12" xfId="87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166" fontId="77" fillId="0" borderId="11" xfId="87" applyNumberFormat="1" applyFont="1" applyFill="1" applyBorder="1" applyAlignment="1">
      <alignment horizontal="center" vertical="top" wrapText="1"/>
    </xf>
    <xf numFmtId="166" fontId="77" fillId="0" borderId="12" xfId="87" applyNumberFormat="1" applyFont="1" applyFill="1" applyBorder="1" applyAlignment="1">
      <alignment horizontal="center" vertical="top" wrapText="1"/>
    </xf>
    <xf numFmtId="0" fontId="33" fillId="0" borderId="16" xfId="517" applyFont="1" applyFill="1" applyBorder="1" applyAlignment="1" applyProtection="1">
      <alignment horizontal="center" vertical="top" wrapText="1"/>
    </xf>
    <xf numFmtId="0" fontId="33" fillId="0" borderId="17" xfId="517" applyFont="1" applyFill="1" applyBorder="1" applyAlignment="1" applyProtection="1">
      <alignment horizontal="center" vertical="top" wrapText="1"/>
    </xf>
    <xf numFmtId="0" fontId="12" fillId="0" borderId="16" xfId="517" applyFont="1" applyFill="1" applyBorder="1" applyAlignment="1" applyProtection="1">
      <alignment horizontal="center" vertical="top" wrapText="1"/>
    </xf>
    <xf numFmtId="0" fontId="12" fillId="0" borderId="17" xfId="517" applyFont="1" applyFill="1" applyBorder="1" applyAlignment="1" applyProtection="1">
      <alignment horizontal="center" vertical="top" wrapText="1"/>
    </xf>
    <xf numFmtId="0" fontId="33" fillId="0" borderId="16" xfId="517" applyFont="1" applyFill="1" applyBorder="1" applyAlignment="1" applyProtection="1">
      <alignment horizontal="left" vertical="top" wrapText="1"/>
    </xf>
    <xf numFmtId="0" fontId="33" fillId="0" borderId="17" xfId="517" applyFont="1" applyFill="1" applyBorder="1" applyAlignment="1" applyProtection="1">
      <alignment horizontal="left" vertical="top" wrapText="1"/>
    </xf>
    <xf numFmtId="0" fontId="31" fillId="0" borderId="16" xfId="517" applyFont="1" applyFill="1" applyBorder="1" applyAlignment="1" applyProtection="1">
      <alignment horizontal="center" vertical="top" wrapText="1"/>
    </xf>
    <xf numFmtId="0" fontId="31" fillId="0" borderId="17" xfId="517" applyFont="1" applyFill="1" applyBorder="1" applyAlignment="1" applyProtection="1">
      <alignment horizontal="center" vertical="top" wrapText="1"/>
    </xf>
    <xf numFmtId="0" fontId="50" fillId="0" borderId="43" xfId="517" applyFont="1" applyFill="1" applyBorder="1" applyAlignment="1" applyProtection="1">
      <alignment horizontal="center" vertical="top" wrapText="1"/>
    </xf>
    <xf numFmtId="0" fontId="50" fillId="0" borderId="14" xfId="517" applyFont="1" applyFill="1" applyBorder="1" applyAlignment="1" applyProtection="1">
      <alignment horizontal="center" vertical="top" wrapText="1"/>
    </xf>
    <xf numFmtId="0" fontId="94" fillId="0" borderId="16" xfId="517" applyFont="1" applyFill="1" applyBorder="1" applyAlignment="1" applyProtection="1">
      <alignment horizontal="center" vertical="top" wrapText="1"/>
    </xf>
    <xf numFmtId="0" fontId="94" fillId="0" borderId="17" xfId="517" applyFont="1" applyFill="1" applyBorder="1" applyAlignment="1" applyProtection="1">
      <alignment horizontal="center" vertical="top" wrapText="1"/>
    </xf>
    <xf numFmtId="0" fontId="12" fillId="0" borderId="0" xfId="43" applyFont="1" applyBorder="1" applyAlignment="1">
      <alignment horizontal="left"/>
    </xf>
    <xf numFmtId="0" fontId="12" fillId="0" borderId="50" xfId="43" applyFont="1" applyBorder="1" applyAlignment="1">
      <alignment horizontal="left"/>
    </xf>
    <xf numFmtId="0" fontId="12" fillId="0" borderId="50" xfId="43" applyFont="1" applyBorder="1" applyAlignment="1">
      <alignment horizontal="left" wrapText="1"/>
    </xf>
    <xf numFmtId="0" fontId="12" fillId="0" borderId="0" xfId="43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48" xfId="43" applyFont="1" applyBorder="1" applyAlignment="1">
      <alignment horizontal="left"/>
    </xf>
    <xf numFmtId="0" fontId="12" fillId="0" borderId="49" xfId="43" applyFont="1" applyBorder="1" applyAlignment="1">
      <alignment horizontal="left"/>
    </xf>
    <xf numFmtId="0" fontId="0" fillId="0" borderId="51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1" fillId="0" borderId="50" xfId="43" applyFont="1" applyBorder="1" applyAlignment="1">
      <alignment horizontal="left" wrapText="1"/>
    </xf>
    <xf numFmtId="0" fontId="31" fillId="0" borderId="0" xfId="43" applyFont="1" applyBorder="1" applyAlignment="1">
      <alignment horizontal="left" wrapText="1"/>
    </xf>
    <xf numFmtId="0" fontId="12" fillId="0" borderId="37" xfId="43" applyFont="1" applyBorder="1" applyAlignment="1">
      <alignment horizontal="left" vertical="top" wrapText="1"/>
    </xf>
    <xf numFmtId="0" fontId="12" fillId="0" borderId="11" xfId="43" applyBorder="1" applyAlignment="1">
      <alignment horizontal="left" vertical="top" wrapText="1"/>
    </xf>
    <xf numFmtId="0" fontId="31" fillId="0" borderId="48" xfId="43" applyFont="1" applyBorder="1" applyAlignment="1">
      <alignment horizontal="left" wrapText="1"/>
    </xf>
    <xf numFmtId="0" fontId="31" fillId="0" borderId="49" xfId="43" applyFont="1" applyBorder="1" applyAlignment="1">
      <alignment horizontal="left" wrapText="1"/>
    </xf>
    <xf numFmtId="0" fontId="31" fillId="0" borderId="51" xfId="43" applyFont="1" applyBorder="1" applyAlignment="1">
      <alignment horizontal="left"/>
    </xf>
    <xf numFmtId="0" fontId="31" fillId="0" borderId="31" xfId="43" applyFont="1" applyBorder="1" applyAlignment="1">
      <alignment horizontal="left"/>
    </xf>
    <xf numFmtId="0" fontId="12" fillId="0" borderId="47" xfId="43" applyFont="1" applyBorder="1" applyAlignment="1">
      <alignment horizontal="left" vertical="top"/>
    </xf>
    <xf numFmtId="0" fontId="12" fillId="0" borderId="19" xfId="43" applyFont="1" applyBorder="1" applyAlignment="1">
      <alignment horizontal="left" vertical="top"/>
    </xf>
    <xf numFmtId="0" fontId="12" fillId="0" borderId="0" xfId="43" applyAlignment="1">
      <alignment horizontal="left"/>
    </xf>
    <xf numFmtId="0" fontId="33" fillId="0" borderId="45" xfId="43" applyFont="1" applyBorder="1" applyAlignment="1">
      <alignment horizontal="left"/>
    </xf>
    <xf numFmtId="0" fontId="33" fillId="0" borderId="46" xfId="43" applyFont="1" applyBorder="1" applyAlignment="1">
      <alignment horizontal="left"/>
    </xf>
    <xf numFmtId="0" fontId="12" fillId="0" borderId="37" xfId="43" applyBorder="1" applyAlignment="1">
      <alignment horizontal="left" vertical="top"/>
    </xf>
    <xf numFmtId="0" fontId="12" fillId="0" borderId="11" xfId="43" applyBorder="1" applyAlignment="1">
      <alignment horizontal="left" vertical="top"/>
    </xf>
    <xf numFmtId="0" fontId="12" fillId="0" borderId="37" xfId="43" applyFont="1" applyBorder="1" applyAlignment="1">
      <alignment horizontal="left" vertical="top"/>
    </xf>
    <xf numFmtId="0" fontId="12" fillId="0" borderId="11" xfId="43" applyFont="1" applyBorder="1" applyAlignment="1">
      <alignment horizontal="left" vertical="top"/>
    </xf>
    <xf numFmtId="0" fontId="12" fillId="0" borderId="37" xfId="43" applyFont="1" applyFill="1" applyBorder="1" applyAlignment="1">
      <alignment horizontal="left" vertical="top" wrapText="1"/>
    </xf>
    <xf numFmtId="0" fontId="12" fillId="0" borderId="11" xfId="43" applyFont="1" applyFill="1" applyBorder="1" applyAlignment="1">
      <alignment horizontal="left" vertical="top" wrapText="1"/>
    </xf>
    <xf numFmtId="0" fontId="121" fillId="0" borderId="16" xfId="43" applyFont="1" applyFill="1" applyBorder="1" applyAlignment="1" applyProtection="1">
      <alignment horizontal="center" vertical="top" wrapText="1"/>
    </xf>
    <xf numFmtId="0" fontId="121" fillId="0" borderId="17" xfId="43" applyFont="1" applyFill="1" applyBorder="1" applyAlignment="1" applyProtection="1">
      <alignment horizontal="center" vertical="top" wrapText="1"/>
    </xf>
    <xf numFmtId="0" fontId="33" fillId="0" borderId="0" xfId="43" applyFont="1" applyAlignment="1">
      <alignment horizontal="center"/>
    </xf>
    <xf numFmtId="0" fontId="108" fillId="0" borderId="24" xfId="43" applyFont="1" applyBorder="1" applyAlignment="1">
      <alignment horizontal="center" vertical="top" wrapText="1"/>
    </xf>
    <xf numFmtId="0" fontId="108" fillId="0" borderId="25" xfId="43" applyFont="1" applyBorder="1" applyAlignment="1">
      <alignment horizontal="center" vertical="top" wrapText="1"/>
    </xf>
    <xf numFmtId="0" fontId="108" fillId="0" borderId="26" xfId="43" applyFont="1" applyBorder="1" applyAlignment="1">
      <alignment horizontal="center" vertical="top" wrapText="1"/>
    </xf>
    <xf numFmtId="0" fontId="37" fillId="0" borderId="37" xfId="43" applyFont="1" applyBorder="1" applyAlignment="1">
      <alignment vertical="top" wrapText="1"/>
    </xf>
    <xf numFmtId="0" fontId="37" fillId="0" borderId="11" xfId="43" applyFont="1" applyBorder="1" applyAlignment="1">
      <alignment vertical="top" wrapText="1"/>
    </xf>
    <xf numFmtId="0" fontId="37" fillId="0" borderId="38" xfId="43" applyFont="1" applyBorder="1" applyAlignment="1">
      <alignment vertical="top" wrapText="1"/>
    </xf>
    <xf numFmtId="0" fontId="43" fillId="0" borderId="39" xfId="43" applyFont="1" applyBorder="1" applyAlignment="1">
      <alignment horizontal="center"/>
    </xf>
    <xf numFmtId="0" fontId="43" fillId="0" borderId="40" xfId="43" applyFont="1" applyBorder="1" applyAlignment="1">
      <alignment horizontal="center"/>
    </xf>
    <xf numFmtId="0" fontId="43" fillId="0" borderId="35" xfId="43" applyFont="1" applyBorder="1" applyAlignment="1">
      <alignment horizontal="center"/>
    </xf>
    <xf numFmtId="0" fontId="43" fillId="0" borderId="16" xfId="43" applyFont="1" applyBorder="1" applyAlignment="1">
      <alignment horizontal="center" wrapText="1"/>
    </xf>
    <xf numFmtId="0" fontId="43" fillId="0" borderId="15" xfId="43" applyFont="1" applyBorder="1" applyAlignment="1">
      <alignment horizontal="center" wrapText="1"/>
    </xf>
    <xf numFmtId="0" fontId="43" fillId="0" borderId="17" xfId="43" applyFont="1" applyBorder="1" applyAlignment="1">
      <alignment horizontal="center" wrapText="1"/>
    </xf>
    <xf numFmtId="0" fontId="43" fillId="0" borderId="16" xfId="43" applyFont="1" applyBorder="1" applyAlignment="1">
      <alignment horizontal="center"/>
    </xf>
    <xf numFmtId="0" fontId="43" fillId="0" borderId="15" xfId="43" applyFont="1" applyBorder="1" applyAlignment="1">
      <alignment horizontal="center"/>
    </xf>
    <xf numFmtId="0" fontId="43" fillId="0" borderId="17" xfId="43" applyFont="1" applyBorder="1" applyAlignment="1">
      <alignment horizontal="center"/>
    </xf>
    <xf numFmtId="0" fontId="43" fillId="0" borderId="29" xfId="43" applyFont="1" applyBorder="1" applyAlignment="1">
      <alignment horizontal="center" wrapText="1"/>
    </xf>
    <xf numFmtId="0" fontId="43" fillId="0" borderId="28" xfId="43" applyFont="1" applyBorder="1" applyAlignment="1">
      <alignment horizontal="center"/>
    </xf>
    <xf numFmtId="0" fontId="43" fillId="0" borderId="29" xfId="43" applyFont="1" applyBorder="1" applyAlignment="1">
      <alignment horizontal="center"/>
    </xf>
  </cellXfs>
  <cellStyles count="518">
    <cellStyle name="20% - Accent1" xfId="1" builtinId="30" customBuiltin="1"/>
    <cellStyle name="20% - Accent1 2" xfId="52"/>
    <cellStyle name="20% - Accent1 2 2" xfId="178"/>
    <cellStyle name="20% - Accent1 2 2 2" xfId="265"/>
    <cellStyle name="20% - Accent1 2 2 3" xfId="344"/>
    <cellStyle name="20% - Accent1 3" xfId="179"/>
    <cellStyle name="20% - Accent1 3 2" xfId="266"/>
    <cellStyle name="20% - Accent1 3 3" xfId="345"/>
    <cellStyle name="20% - Accent2" xfId="2" builtinId="34" customBuiltin="1"/>
    <cellStyle name="20% - Accent2 2" xfId="53"/>
    <cellStyle name="20% - Accent2 2 2" xfId="180"/>
    <cellStyle name="20% - Accent2 2 2 2" xfId="267"/>
    <cellStyle name="20% - Accent2 2 2 3" xfId="346"/>
    <cellStyle name="20% - Accent2 3" xfId="181"/>
    <cellStyle name="20% - Accent2 3 2" xfId="268"/>
    <cellStyle name="20% - Accent2 3 3" xfId="347"/>
    <cellStyle name="20% - Accent3" xfId="3" builtinId="38" customBuiltin="1"/>
    <cellStyle name="20% - Accent3 2" xfId="54"/>
    <cellStyle name="20% - Accent3 2 2" xfId="182"/>
    <cellStyle name="20% - Accent3 2 2 2" xfId="269"/>
    <cellStyle name="20% - Accent3 2 2 3" xfId="348"/>
    <cellStyle name="20% - Accent3 3" xfId="183"/>
    <cellStyle name="20% - Accent3 3 2" xfId="270"/>
    <cellStyle name="20% - Accent3 3 3" xfId="349"/>
    <cellStyle name="20% - Accent4" xfId="4" builtinId="42" customBuiltin="1"/>
    <cellStyle name="20% - Accent4 2" xfId="55"/>
    <cellStyle name="20% - Accent4 2 2" xfId="184"/>
    <cellStyle name="20% - Accent4 2 2 2" xfId="271"/>
    <cellStyle name="20% - Accent4 2 2 3" xfId="350"/>
    <cellStyle name="20% - Accent4 3" xfId="185"/>
    <cellStyle name="20% - Accent4 3 2" xfId="272"/>
    <cellStyle name="20% - Accent4 3 3" xfId="351"/>
    <cellStyle name="20% - Accent5" xfId="5" builtinId="46" customBuiltin="1"/>
    <cellStyle name="20% - Accent5 2" xfId="56"/>
    <cellStyle name="20% - Accent5 2 2" xfId="186"/>
    <cellStyle name="20% - Accent5 2 2 2" xfId="273"/>
    <cellStyle name="20% - Accent5 2 2 3" xfId="352"/>
    <cellStyle name="20% - Accent5 3" xfId="187"/>
    <cellStyle name="20% - Accent5 3 2" xfId="274"/>
    <cellStyle name="20% - Accent5 3 3" xfId="353"/>
    <cellStyle name="20% - Accent6" xfId="6" builtinId="50" customBuiltin="1"/>
    <cellStyle name="20% - Accent6 2" xfId="57"/>
    <cellStyle name="20% - Accent6 2 2" xfId="188"/>
    <cellStyle name="20% - Accent6 2 2 2" xfId="275"/>
    <cellStyle name="20% - Accent6 2 2 3" xfId="354"/>
    <cellStyle name="20% - Accent6 3" xfId="189"/>
    <cellStyle name="20% - Accent6 3 2" xfId="276"/>
    <cellStyle name="20% - Accent6 3 3" xfId="355"/>
    <cellStyle name="40% - Accent1" xfId="7" builtinId="31" customBuiltin="1"/>
    <cellStyle name="40% - Accent1 2" xfId="58"/>
    <cellStyle name="40% - Accent1 2 2" xfId="190"/>
    <cellStyle name="40% - Accent1 2 2 2" xfId="277"/>
    <cellStyle name="40% - Accent1 2 2 3" xfId="356"/>
    <cellStyle name="40% - Accent1 3" xfId="191"/>
    <cellStyle name="40% - Accent1 3 2" xfId="278"/>
    <cellStyle name="40% - Accent1 3 3" xfId="357"/>
    <cellStyle name="40% - Accent2" xfId="8" builtinId="35" customBuiltin="1"/>
    <cellStyle name="40% - Accent2 2" xfId="59"/>
    <cellStyle name="40% - Accent2 2 2" xfId="192"/>
    <cellStyle name="40% - Accent2 2 2 2" xfId="279"/>
    <cellStyle name="40% - Accent2 2 2 3" xfId="358"/>
    <cellStyle name="40% - Accent2 3" xfId="193"/>
    <cellStyle name="40% - Accent2 3 2" xfId="280"/>
    <cellStyle name="40% - Accent2 3 3" xfId="359"/>
    <cellStyle name="40% - Accent3" xfId="9" builtinId="39" customBuiltin="1"/>
    <cellStyle name="40% - Accent3 2" xfId="60"/>
    <cellStyle name="40% - Accent3 2 2" xfId="194"/>
    <cellStyle name="40% - Accent3 2 2 2" xfId="281"/>
    <cellStyle name="40% - Accent3 2 2 3" xfId="360"/>
    <cellStyle name="40% - Accent3 3" xfId="195"/>
    <cellStyle name="40% - Accent3 3 2" xfId="282"/>
    <cellStyle name="40% - Accent3 3 3" xfId="361"/>
    <cellStyle name="40% - Accent4" xfId="10" builtinId="43" customBuiltin="1"/>
    <cellStyle name="40% - Accent4 2" xfId="61"/>
    <cellStyle name="40% - Accent4 2 2" xfId="196"/>
    <cellStyle name="40% - Accent4 2 2 2" xfId="283"/>
    <cellStyle name="40% - Accent4 2 2 3" xfId="362"/>
    <cellStyle name="40% - Accent4 3" xfId="197"/>
    <cellStyle name="40% - Accent4 3 2" xfId="284"/>
    <cellStyle name="40% - Accent4 3 3" xfId="363"/>
    <cellStyle name="40% - Accent5" xfId="11" builtinId="47" customBuiltin="1"/>
    <cellStyle name="40% - Accent5 2" xfId="62"/>
    <cellStyle name="40% - Accent5 2 2" xfId="198"/>
    <cellStyle name="40% - Accent5 2 2 2" xfId="285"/>
    <cellStyle name="40% - Accent5 2 2 3" xfId="364"/>
    <cellStyle name="40% - Accent5 3" xfId="199"/>
    <cellStyle name="40% - Accent5 3 2" xfId="286"/>
    <cellStyle name="40% - Accent5 3 3" xfId="365"/>
    <cellStyle name="40% - Accent6" xfId="12" builtinId="51" customBuiltin="1"/>
    <cellStyle name="40% - Accent6 2" xfId="63"/>
    <cellStyle name="40% - Accent6 2 2" xfId="200"/>
    <cellStyle name="40% - Accent6 2 2 2" xfId="287"/>
    <cellStyle name="40% - Accent6 2 2 3" xfId="366"/>
    <cellStyle name="40% - Accent6 3" xfId="201"/>
    <cellStyle name="40% - Accent6 3 2" xfId="288"/>
    <cellStyle name="40% - Accent6 3 3" xfId="367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02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3" xfId="213"/>
    <cellStyle name="Hea" xfId="152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oiatustekst" xfId="203"/>
    <cellStyle name="Hyperlink 2" xfId="45"/>
    <cellStyle name="Hyperlink 2 2" xfId="95"/>
    <cellStyle name="Hyperlink 3" xfId="204"/>
    <cellStyle name="Hyperlink_IT_Algu_forma_2007_lv" xfId="510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allaad 2 2" xfId="205"/>
    <cellStyle name="Normaallaad 2 2 2" xfId="289"/>
    <cellStyle name="Normaallaad 2 2 3" xfId="368"/>
    <cellStyle name="Normaallaad 3" xfId="206"/>
    <cellStyle name="Normaallaad 4" xfId="207"/>
    <cellStyle name="Normaallaad 4 2" xfId="208"/>
    <cellStyle name="Normaallaad 4 2 2" xfId="290"/>
    <cellStyle name="Normaallaad 4 2 3" xfId="369"/>
    <cellStyle name="Normaallaad 5" xfId="209"/>
    <cellStyle name="Normaallaad 5 2" xfId="291"/>
    <cellStyle name="Normaallaad 5 3" xfId="370"/>
    <cellStyle name="Normaallaad 6" xfId="210"/>
    <cellStyle name="Normaallaad 7" xfId="211"/>
    <cellStyle name="Normaallaad 7 2" xfId="292"/>
    <cellStyle name="Normaallaad 7 3" xfId="371"/>
    <cellStyle name="Normaallaad_Leht1" xfId="153"/>
    <cellStyle name="Normal" xfId="0" builtinId="0"/>
    <cellStyle name="Normal 10" xfId="146"/>
    <cellStyle name="Normal 10 2" xfId="242"/>
    <cellStyle name="Normal 10 2 2" xfId="376"/>
    <cellStyle name="Normal 10 3" xfId="321"/>
    <cellStyle name="Normal 10 3 2" xfId="377"/>
    <cellStyle name="Normal 10 4" xfId="378"/>
    <cellStyle name="Normal 10 4 2" xfId="379"/>
    <cellStyle name="Normal 10 5" xfId="380"/>
    <cellStyle name="Normal 11" xfId="147"/>
    <cellStyle name="Normal 11 2" xfId="243"/>
    <cellStyle name="Normal 11 2 2" xfId="381"/>
    <cellStyle name="Normal 11 3" xfId="322"/>
    <cellStyle name="Normal 11 3 2" xfId="382"/>
    <cellStyle name="Normal 11 4" xfId="383"/>
    <cellStyle name="Normal 11 4 2" xfId="384"/>
    <cellStyle name="Normal 11 5" xfId="385"/>
    <cellStyle name="Normal 12" xfId="157"/>
    <cellStyle name="Normal 12 2" xfId="245"/>
    <cellStyle name="Normal 12 3" xfId="324"/>
    <cellStyle name="Normal 13" xfId="154"/>
    <cellStyle name="Normal 13 2" xfId="148"/>
    <cellStyle name="Normal 13 2 2" xfId="374"/>
    <cellStyle name="Normal 13 3" xfId="386"/>
    <cellStyle name="Normal 13 3 2" xfId="387"/>
    <cellStyle name="Normal 13 4" xfId="388"/>
    <cellStyle name="Normal 14" xfId="159"/>
    <cellStyle name="Normal 14 2" xfId="247"/>
    <cellStyle name="Normal 14 3" xfId="326"/>
    <cellStyle name="Normal 15" xfId="373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215"/>
    <cellStyle name="Normal 2 4 2 2 2" xfId="389"/>
    <cellStyle name="Normal 2 4 2 3" xfId="294"/>
    <cellStyle name="Normal 2 4 2 3 2" xfId="390"/>
    <cellStyle name="Normal 2 4 2 4" xfId="391"/>
    <cellStyle name="Normal 2 4 2 4 2" xfId="392"/>
    <cellStyle name="Normal 2 4 2 5" xfId="393"/>
    <cellStyle name="Normal 2 4 3" xfId="214"/>
    <cellStyle name="Normal 2 4 3 2" xfId="394"/>
    <cellStyle name="Normal 2 4 4" xfId="293"/>
    <cellStyle name="Normal 2 4 4 2" xfId="395"/>
    <cellStyle name="Normal 2 4 5" xfId="396"/>
    <cellStyle name="Normal 2 4 5 2" xfId="397"/>
    <cellStyle name="Normal 2 4 6" xfId="398"/>
    <cellStyle name="Normal 2 5" xfId="103"/>
    <cellStyle name="Normal 2 6" xfId="104"/>
    <cellStyle name="Normal 2_Koond 07.06.12" xfId="512"/>
    <cellStyle name="Normal 3" xfId="50"/>
    <cellStyle name="Normal 3 10" xfId="105"/>
    <cellStyle name="Normal 3 10 2" xfId="106"/>
    <cellStyle name="Normal 3 10 2 2" xfId="217"/>
    <cellStyle name="Normal 3 10 2 2 2" xfId="399"/>
    <cellStyle name="Normal 3 10 2 3" xfId="296"/>
    <cellStyle name="Normal 3 10 2 3 2" xfId="400"/>
    <cellStyle name="Normal 3 10 2 4" xfId="401"/>
    <cellStyle name="Normal 3 10 2 4 2" xfId="402"/>
    <cellStyle name="Normal 3 10 2 5" xfId="403"/>
    <cellStyle name="Normal 3 10 3" xfId="160"/>
    <cellStyle name="Normal 3 10 3 2" xfId="248"/>
    <cellStyle name="Normal 3 10 3 3" xfId="327"/>
    <cellStyle name="Normal 3 10 4" xfId="216"/>
    <cellStyle name="Normal 3 10 4 2" xfId="404"/>
    <cellStyle name="Normal 3 10 5" xfId="295"/>
    <cellStyle name="Normal 3 10 5 2" xfId="405"/>
    <cellStyle name="Normal 3 10 6" xfId="406"/>
    <cellStyle name="Normal 3 11" xfId="107"/>
    <cellStyle name="Normal 3 11 2" xfId="108"/>
    <cellStyle name="Normal 3 11 2 2" xfId="219"/>
    <cellStyle name="Normal 3 11 2 2 2" xfId="407"/>
    <cellStyle name="Normal 3 11 2 3" xfId="298"/>
    <cellStyle name="Normal 3 11 2 3 2" xfId="408"/>
    <cellStyle name="Normal 3 11 2 4" xfId="409"/>
    <cellStyle name="Normal 3 11 2 4 2" xfId="410"/>
    <cellStyle name="Normal 3 11 2 5" xfId="411"/>
    <cellStyle name="Normal 3 11 3" xfId="161"/>
    <cellStyle name="Normal 3 11 3 2" xfId="249"/>
    <cellStyle name="Normal 3 11 3 3" xfId="328"/>
    <cellStyle name="Normal 3 11 4" xfId="218"/>
    <cellStyle name="Normal 3 11 4 2" xfId="412"/>
    <cellStyle name="Normal 3 11 5" xfId="297"/>
    <cellStyle name="Normal 3 11 5 2" xfId="413"/>
    <cellStyle name="Normal 3 11 6" xfId="414"/>
    <cellStyle name="Normal 3 12" xfId="109"/>
    <cellStyle name="Normal 3 12 2" xfId="162"/>
    <cellStyle name="Normal 3 12 2 2" xfId="250"/>
    <cellStyle name="Normal 3 12 2 3" xfId="329"/>
    <cellStyle name="Normal 3 12 3" xfId="220"/>
    <cellStyle name="Normal 3 12 3 2" xfId="415"/>
    <cellStyle name="Normal 3 12 4" xfId="299"/>
    <cellStyle name="Normal 3 12 4 2" xfId="416"/>
    <cellStyle name="Normal 3 12 5" xfId="417"/>
    <cellStyle name="Normal 3 13" xfId="110"/>
    <cellStyle name="Normal 3 13 2" xfId="163"/>
    <cellStyle name="Normal 3 13 2 2" xfId="251"/>
    <cellStyle name="Normal 3 13 2 3" xfId="330"/>
    <cellStyle name="Normal 3 13 3" xfId="221"/>
    <cellStyle name="Normal 3 13 3 2" xfId="418"/>
    <cellStyle name="Normal 3 13 4" xfId="300"/>
    <cellStyle name="Normal 3 13 4 2" xfId="419"/>
    <cellStyle name="Normal 3 13 5" xfId="420"/>
    <cellStyle name="Normal 3 14" xfId="150"/>
    <cellStyle name="Normal 3 14 2" xfId="244"/>
    <cellStyle name="Normal 3 14 3" xfId="323"/>
    <cellStyle name="Normal 3 15" xfId="164"/>
    <cellStyle name="Normal 3 15 2" xfId="252"/>
    <cellStyle name="Normal 3 15 3" xfId="331"/>
    <cellStyle name="Normal 3 16" xfId="165"/>
    <cellStyle name="Normal 3 16 2" xfId="253"/>
    <cellStyle name="Normal 3 16 3" xfId="332"/>
    <cellStyle name="Normal 3 17" xfId="513"/>
    <cellStyle name="Normal 3 18" xfId="514"/>
    <cellStyle name="Normal 3 2" xfId="111"/>
    <cellStyle name="Normal 3 2 2" xfId="112"/>
    <cellStyle name="Normal 3 2 3" xfId="113"/>
    <cellStyle name="Normal 3 2 3 2" xfId="223"/>
    <cellStyle name="Normal 3 2 3 2 2" xfId="421"/>
    <cellStyle name="Normal 3 2 3 3" xfId="302"/>
    <cellStyle name="Normal 3 2 3 3 2" xfId="422"/>
    <cellStyle name="Normal 3 2 3 4" xfId="423"/>
    <cellStyle name="Normal 3 2 3 4 2" xfId="424"/>
    <cellStyle name="Normal 3 2 3 5" xfId="425"/>
    <cellStyle name="Normal 3 2 4" xfId="166"/>
    <cellStyle name="Normal 3 2 4 2" xfId="254"/>
    <cellStyle name="Normal 3 2 4 3" xfId="333"/>
    <cellStyle name="Normal 3 2 5" xfId="222"/>
    <cellStyle name="Normal 3 2 5 2" xfId="426"/>
    <cellStyle name="Normal 3 2 6" xfId="301"/>
    <cellStyle name="Normal 3 2 6 2" xfId="427"/>
    <cellStyle name="Normal 3 2 7" xfId="428"/>
    <cellStyle name="Normal 3 3" xfId="114"/>
    <cellStyle name="Normal 3 3 2" xfId="115"/>
    <cellStyle name="Normal 3 3 2 2" xfId="225"/>
    <cellStyle name="Normal 3 3 2 2 2" xfId="429"/>
    <cellStyle name="Normal 3 3 2 3" xfId="304"/>
    <cellStyle name="Normal 3 3 2 3 2" xfId="430"/>
    <cellStyle name="Normal 3 3 2 4" xfId="431"/>
    <cellStyle name="Normal 3 3 2 4 2" xfId="432"/>
    <cellStyle name="Normal 3 3 2 5" xfId="433"/>
    <cellStyle name="Normal 3 3 3" xfId="167"/>
    <cellStyle name="Normal 3 3 3 2" xfId="255"/>
    <cellStyle name="Normal 3 3 3 3" xfId="334"/>
    <cellStyle name="Normal 3 3 4" xfId="224"/>
    <cellStyle name="Normal 3 3 4 2" xfId="434"/>
    <cellStyle name="Normal 3 3 5" xfId="303"/>
    <cellStyle name="Normal 3 3 5 2" xfId="435"/>
    <cellStyle name="Normal 3 3 6" xfId="436"/>
    <cellStyle name="Normal 3 4" xfId="116"/>
    <cellStyle name="Normal 3 4 2" xfId="117"/>
    <cellStyle name="Normal 3 4 2 2" xfId="227"/>
    <cellStyle name="Normal 3 4 2 2 2" xfId="437"/>
    <cellStyle name="Normal 3 4 2 3" xfId="306"/>
    <cellStyle name="Normal 3 4 2 3 2" xfId="438"/>
    <cellStyle name="Normal 3 4 2 4" xfId="439"/>
    <cellStyle name="Normal 3 4 2 4 2" xfId="440"/>
    <cellStyle name="Normal 3 4 2 5" xfId="441"/>
    <cellStyle name="Normal 3 4 3" xfId="168"/>
    <cellStyle name="Normal 3 4 3 2" xfId="256"/>
    <cellStyle name="Normal 3 4 3 3" xfId="335"/>
    <cellStyle name="Normal 3 4 4" xfId="226"/>
    <cellStyle name="Normal 3 4 4 2" xfId="442"/>
    <cellStyle name="Normal 3 4 5" xfId="305"/>
    <cellStyle name="Normal 3 4 5 2" xfId="443"/>
    <cellStyle name="Normal 3 4 6" xfId="444"/>
    <cellStyle name="Normal 3 5" xfId="118"/>
    <cellStyle name="Normal 3 5 2" xfId="119"/>
    <cellStyle name="Normal 3 5 2 2" xfId="229"/>
    <cellStyle name="Normal 3 5 2 2 2" xfId="445"/>
    <cellStyle name="Normal 3 5 2 3" xfId="308"/>
    <cellStyle name="Normal 3 5 2 3 2" xfId="446"/>
    <cellStyle name="Normal 3 5 2 4" xfId="447"/>
    <cellStyle name="Normal 3 5 2 4 2" xfId="448"/>
    <cellStyle name="Normal 3 5 2 5" xfId="449"/>
    <cellStyle name="Normal 3 5 3" xfId="169"/>
    <cellStyle name="Normal 3 5 3 2" xfId="257"/>
    <cellStyle name="Normal 3 5 3 3" xfId="336"/>
    <cellStyle name="Normal 3 5 4" xfId="228"/>
    <cellStyle name="Normal 3 5 4 2" xfId="450"/>
    <cellStyle name="Normal 3 5 5" xfId="307"/>
    <cellStyle name="Normal 3 5 5 2" xfId="451"/>
    <cellStyle name="Normal 3 5 6" xfId="452"/>
    <cellStyle name="Normal 3 6" xfId="120"/>
    <cellStyle name="Normal 3 6 2" xfId="170"/>
    <cellStyle name="Normal 3 6 2 2" xfId="258"/>
    <cellStyle name="Normal 3 6 2 3" xfId="337"/>
    <cellStyle name="Normal 3 7" xfId="121"/>
    <cellStyle name="Normal 3 7 2" xfId="171"/>
    <cellStyle name="Normal 3 7 2 2" xfId="259"/>
    <cellStyle name="Normal 3 7 2 3" xfId="338"/>
    <cellStyle name="Normal 3 8" xfId="122"/>
    <cellStyle name="Normal 3 8 2" xfId="123"/>
    <cellStyle name="Normal 3 8 2 2" xfId="231"/>
    <cellStyle name="Normal 3 8 2 2 2" xfId="453"/>
    <cellStyle name="Normal 3 8 2 3" xfId="310"/>
    <cellStyle name="Normal 3 8 2 3 2" xfId="454"/>
    <cellStyle name="Normal 3 8 2 4" xfId="455"/>
    <cellStyle name="Normal 3 8 2 4 2" xfId="456"/>
    <cellStyle name="Normal 3 8 2 5" xfId="457"/>
    <cellStyle name="Normal 3 8 3" xfId="172"/>
    <cellStyle name="Normal 3 8 3 2" xfId="260"/>
    <cellStyle name="Normal 3 8 3 3" xfId="339"/>
    <cellStyle name="Normal 3 8 4" xfId="230"/>
    <cellStyle name="Normal 3 8 4 2" xfId="458"/>
    <cellStyle name="Normal 3 8 5" xfId="309"/>
    <cellStyle name="Normal 3 8 5 2" xfId="459"/>
    <cellStyle name="Normal 3 8 6" xfId="460"/>
    <cellStyle name="Normal 3 9" xfId="124"/>
    <cellStyle name="Normal 3 9 2" xfId="125"/>
    <cellStyle name="Normal 3 9 2 2" xfId="233"/>
    <cellStyle name="Normal 3 9 2 2 2" xfId="461"/>
    <cellStyle name="Normal 3 9 2 2 2 2" xfId="516"/>
    <cellStyle name="Normal 3 9 2 3" xfId="312"/>
    <cellStyle name="Normal 3 9 2 3 2" xfId="462"/>
    <cellStyle name="Normal 3 9 2 4" xfId="463"/>
    <cellStyle name="Normal 3 9 2 4 2" xfId="464"/>
    <cellStyle name="Normal 3 9 2 5" xfId="465"/>
    <cellStyle name="Normal 3 9 3" xfId="173"/>
    <cellStyle name="Normal 3 9 3 2" xfId="261"/>
    <cellStyle name="Normal 3 9 3 3" xfId="340"/>
    <cellStyle name="Normal 3 9 4" xfId="232"/>
    <cellStyle name="Normal 3 9 4 2" xfId="466"/>
    <cellStyle name="Normal 3 9 5" xfId="311"/>
    <cellStyle name="Normal 3 9 5 2" xfId="467"/>
    <cellStyle name="Normal 3 9 6" xfId="468"/>
    <cellStyle name="Normal 4" xfId="126"/>
    <cellStyle name="Normal 4 2" xfId="127"/>
    <cellStyle name="Normal 4 3" xfId="234"/>
    <cellStyle name="Normal 4 3 2" xfId="469"/>
    <cellStyle name="Normal 4 4" xfId="313"/>
    <cellStyle name="Normal 4 4 2" xfId="470"/>
    <cellStyle name="Normal 4 5" xfId="471"/>
    <cellStyle name="Normal 4 5 2" xfId="472"/>
    <cellStyle name="Normal 4 6" xfId="473"/>
    <cellStyle name="Normal 5" xfId="128"/>
    <cellStyle name="Normal 5 2" xfId="129"/>
    <cellStyle name="Normal 5 2 2" xfId="130"/>
    <cellStyle name="Normal 5 2 2 2" xfId="237"/>
    <cellStyle name="Normal 5 2 2 2 2" xfId="474"/>
    <cellStyle name="Normal 5 2 2 3" xfId="316"/>
    <cellStyle name="Normal 5 2 2 3 2" xfId="475"/>
    <cellStyle name="Normal 5 2 2 4" xfId="476"/>
    <cellStyle name="Normal 5 2 2 4 2" xfId="477"/>
    <cellStyle name="Normal 5 2 2 5" xfId="478"/>
    <cellStyle name="Normal 5 2 3" xfId="236"/>
    <cellStyle name="Normal 5 2 3 2" xfId="479"/>
    <cellStyle name="Normal 5 2 4" xfId="315"/>
    <cellStyle name="Normal 5 2 4 2" xfId="480"/>
    <cellStyle name="Normal 5 2 5" xfId="481"/>
    <cellStyle name="Normal 5 2 5 2" xfId="482"/>
    <cellStyle name="Normal 5 2 6" xfId="483"/>
    <cellStyle name="Normal 5 3" xfId="131"/>
    <cellStyle name="Normal 5 3 2" xfId="238"/>
    <cellStyle name="Normal 5 3 2 2" xfId="484"/>
    <cellStyle name="Normal 5 3 3" xfId="317"/>
    <cellStyle name="Normal 5 3 3 2" xfId="485"/>
    <cellStyle name="Normal 5 3 4" xfId="486"/>
    <cellStyle name="Normal 5 3 4 2" xfId="487"/>
    <cellStyle name="Normal 5 3 5" xfId="488"/>
    <cellStyle name="Normal 5 4" xfId="235"/>
    <cellStyle name="Normal 5 4 2" xfId="489"/>
    <cellStyle name="Normal 5 5" xfId="314"/>
    <cellStyle name="Normal 5 5 2" xfId="490"/>
    <cellStyle name="Normal 5 6" xfId="491"/>
    <cellStyle name="Normal 5 6 2" xfId="492"/>
    <cellStyle name="Normal 5 7" xfId="493"/>
    <cellStyle name="Normal 6" xfId="132"/>
    <cellStyle name="Normal 7" xfId="133"/>
    <cellStyle name="Normal 7 2" xfId="134"/>
    <cellStyle name="Normal 7 2 2" xfId="240"/>
    <cellStyle name="Normal 7 2 2 2" xfId="494"/>
    <cellStyle name="Normal 7 2 3" xfId="319"/>
    <cellStyle name="Normal 7 2 3 2" xfId="495"/>
    <cellStyle name="Normal 7 2 4" xfId="496"/>
    <cellStyle name="Normal 7 2 4 2" xfId="497"/>
    <cellStyle name="Normal 7 2 5" xfId="498"/>
    <cellStyle name="Normal 7 3" xfId="239"/>
    <cellStyle name="Normal 7 3 2" xfId="499"/>
    <cellStyle name="Normal 7 4" xfId="318"/>
    <cellStyle name="Normal 7 4 2" xfId="500"/>
    <cellStyle name="Normal 7 5" xfId="501"/>
    <cellStyle name="Normal 7 5 2" xfId="502"/>
    <cellStyle name="Normal 7 6" xfId="503"/>
    <cellStyle name="Normal 8" xfId="135"/>
    <cellStyle name="Normal 8 2" xfId="241"/>
    <cellStyle name="Normal 8 2 2" xfId="504"/>
    <cellStyle name="Normal 8 3" xfId="320"/>
    <cellStyle name="Normal 8 3 2" xfId="505"/>
    <cellStyle name="Normal 8 4" xfId="506"/>
    <cellStyle name="Normal 8 4 2" xfId="507"/>
    <cellStyle name="Normal 8 5" xfId="508"/>
    <cellStyle name="Normal 8 6" xfId="509"/>
    <cellStyle name="Normal 8 7" xfId="517"/>
    <cellStyle name="Normal 9" xfId="136"/>
    <cellStyle name="Normal_2002 määrus lisa 5_Lisad 22.02.11 II" xfId="35"/>
    <cellStyle name="Normal_eelarve muutmise vorm" xfId="151"/>
    <cellStyle name="Normal_eelarve muutmise vorm 2 2" xfId="511"/>
    <cellStyle name="Normal_vorm 1 koond" xfId="36"/>
    <cellStyle name="Normal_vorm 1 koond_Lisad 22.02.11 II" xfId="37"/>
    <cellStyle name="Note" xfId="38" builtinId="10" customBuiltin="1"/>
    <cellStyle name="Note 2" xfId="137"/>
    <cellStyle name="Note 2 2" xfId="174"/>
    <cellStyle name="Note 3" xfId="145"/>
    <cellStyle name="Note 4" xfId="51"/>
    <cellStyle name="Output" xfId="39" builtinId="21" customBuiltin="1"/>
    <cellStyle name="Output 2" xfId="138"/>
    <cellStyle name="Percent" xfId="372" builtinId="5"/>
    <cellStyle name="Percent 2" xfId="46"/>
    <cellStyle name="Percent 2 2" xfId="212"/>
    <cellStyle name="Percent 3" xfId="139"/>
    <cellStyle name="Percent 4" xfId="158"/>
    <cellStyle name="Percent 4 2" xfId="246"/>
    <cellStyle name="Percent 4 3" xfId="325"/>
    <cellStyle name="Percent 5" xfId="175"/>
    <cellStyle name="Percent 5 2" xfId="176"/>
    <cellStyle name="Percent 5 2 2" xfId="263"/>
    <cellStyle name="Percent 5 2 3" xfId="342"/>
    <cellStyle name="Percent 5 2 4" xfId="375"/>
    <cellStyle name="Percent 5 3" xfId="262"/>
    <cellStyle name="Percent 5 4" xfId="341"/>
    <cellStyle name="Percent 6" xfId="177"/>
    <cellStyle name="Percent 6 2" xfId="264"/>
    <cellStyle name="Percent 6 3" xfId="343"/>
    <cellStyle name="Rõhk5" xfId="155"/>
    <cellStyle name="Rõhk5 2" xfId="140"/>
    <cellStyle name="Rõhk6" xfId="156"/>
    <cellStyle name="Rõhk6 2" xfId="141"/>
    <cellStyle name="Style 1" xfId="515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/>
  </sheetViews>
  <sheetFormatPr defaultColWidth="9.140625" defaultRowHeight="12.75"/>
  <cols>
    <col min="1" max="1" width="40" style="9" bestFit="1" customWidth="1"/>
    <col min="2" max="2" width="11.7109375" style="9" bestFit="1" customWidth="1"/>
    <col min="3" max="16384" width="9.140625" style="9"/>
  </cols>
  <sheetData>
    <row r="1" spans="1:4">
      <c r="A1" s="3" t="s">
        <v>1</v>
      </c>
      <c r="B1" s="7" t="e">
        <f>SUM(B2:B11)</f>
        <v>#REF!</v>
      </c>
      <c r="C1" s="3"/>
      <c r="D1" s="3"/>
    </row>
    <row r="2" spans="1:4">
      <c r="A2" s="4" t="s">
        <v>26</v>
      </c>
      <c r="B2" s="7" t="e">
        <f>SUMIF(#REF!,$A2,#REF!)</f>
        <v>#REF!</v>
      </c>
      <c r="C2" s="3"/>
      <c r="D2" s="3"/>
    </row>
    <row r="3" spans="1:4">
      <c r="A3" s="4" t="s">
        <v>31</v>
      </c>
      <c r="B3" s="7" t="e">
        <f>SUMIF(#REF!,$A3,#REF!)</f>
        <v>#REF!</v>
      </c>
      <c r="C3" s="3"/>
      <c r="D3" s="3"/>
    </row>
    <row r="4" spans="1:4">
      <c r="A4" s="4" t="s">
        <v>27</v>
      </c>
      <c r="B4" s="7" t="e">
        <f>SUMIF(#REF!,$A4,#REF!)</f>
        <v>#REF!</v>
      </c>
      <c r="C4" s="3"/>
      <c r="D4" s="3"/>
    </row>
    <row r="5" spans="1:4">
      <c r="A5" s="4" t="s">
        <v>36</v>
      </c>
      <c r="B5" s="7" t="e">
        <f>SUMIF(#REF!,$A5,#REF!)</f>
        <v>#REF!</v>
      </c>
      <c r="C5" s="3"/>
      <c r="D5" s="3"/>
    </row>
    <row r="6" spans="1:4">
      <c r="A6" s="4" t="s">
        <v>32</v>
      </c>
      <c r="B6" s="7" t="e">
        <f>SUMIF(#REF!,$A6,#REF!)</f>
        <v>#REF!</v>
      </c>
      <c r="C6" s="3"/>
      <c r="D6" s="3"/>
    </row>
    <row r="7" spans="1:4">
      <c r="A7" s="4" t="s">
        <v>33</v>
      </c>
      <c r="B7" s="7" t="e">
        <f>SUMIF(#REF!,$A7,#REF!)</f>
        <v>#REF!</v>
      </c>
      <c r="C7" s="3"/>
      <c r="D7" s="3"/>
    </row>
    <row r="8" spans="1:4">
      <c r="A8" s="4" t="s">
        <v>28</v>
      </c>
      <c r="B8" s="7" t="e">
        <f>SUMIF(#REF!,$A8,#REF!)</f>
        <v>#REF!</v>
      </c>
      <c r="C8" s="3"/>
      <c r="D8" s="3"/>
    </row>
    <row r="9" spans="1:4">
      <c r="A9" s="4" t="s">
        <v>34</v>
      </c>
      <c r="B9" s="7" t="e">
        <f>SUMIF(#REF!,$A9,#REF!)</f>
        <v>#REF!</v>
      </c>
      <c r="C9" s="3"/>
      <c r="D9" s="3"/>
    </row>
    <row r="10" spans="1:4">
      <c r="A10" s="4" t="s">
        <v>24</v>
      </c>
      <c r="B10" s="7" t="e">
        <f>SUMIF(#REF!,$A10,#REF!)</f>
        <v>#REF!</v>
      </c>
      <c r="C10" s="3"/>
      <c r="D10" s="3"/>
    </row>
    <row r="11" spans="1:4">
      <c r="A11" s="5" t="s">
        <v>35</v>
      </c>
      <c r="B11" s="7" t="e">
        <f>SUMIF(#REF!,$A11,#REF!)</f>
        <v>#REF!</v>
      </c>
      <c r="C11" s="3"/>
      <c r="D11" s="3"/>
    </row>
    <row r="12" spans="1:4">
      <c r="A12" s="3" t="s">
        <v>29</v>
      </c>
      <c r="B12" s="7" t="e">
        <f>SUMIF(#REF!,$A12,#REF!)</f>
        <v>#REF!</v>
      </c>
      <c r="C12" s="3"/>
      <c r="D12" s="3"/>
    </row>
    <row r="13" spans="1:4">
      <c r="A13" s="3" t="s">
        <v>22</v>
      </c>
      <c r="B13" s="7" t="e">
        <f>SUMIF(#REF!,$A13,#REF!)</f>
        <v>#REF!</v>
      </c>
      <c r="C13" s="3"/>
      <c r="D13" s="3"/>
    </row>
    <row r="14" spans="1:4">
      <c r="A14" s="3" t="s">
        <v>30</v>
      </c>
      <c r="B14" s="7" t="e">
        <f>SUMIF(#REF!,$A14,#REF!)</f>
        <v>#REF!</v>
      </c>
      <c r="C14" s="3"/>
      <c r="D14" s="3"/>
    </row>
    <row r="15" spans="1:4">
      <c r="A15" s="3" t="s">
        <v>19</v>
      </c>
      <c r="B15" s="7" t="e">
        <f>SUMIF(#REF!,$A15,#REF!)</f>
        <v>#REF!</v>
      </c>
      <c r="C15" s="3"/>
      <c r="D15" s="3"/>
    </row>
    <row r="16" spans="1:4">
      <c r="A16" s="20" t="s">
        <v>2</v>
      </c>
      <c r="B16" s="7" t="e">
        <f>SUMIF(#REF!,$A16,#REF!)</f>
        <v>#REF!</v>
      </c>
      <c r="C16" s="3"/>
      <c r="D16" s="3"/>
    </row>
    <row r="17" spans="1:4">
      <c r="A17" s="18" t="s">
        <v>37</v>
      </c>
      <c r="B17" s="7" t="e">
        <f>SUMIF(#REF!,$A17,#REF!)</f>
        <v>#REF!</v>
      </c>
      <c r="C17" s="3"/>
      <c r="D17" s="3"/>
    </row>
    <row r="18" spans="1:4">
      <c r="A18" s="1" t="s">
        <v>3</v>
      </c>
      <c r="B18" s="8" t="e">
        <f>B12+B13+B14+B15+B1+B17</f>
        <v>#REF!</v>
      </c>
      <c r="C18" s="3"/>
      <c r="D18" s="3"/>
    </row>
    <row r="19" spans="1:4">
      <c r="A19" s="3"/>
      <c r="B19" s="16" t="e">
        <f>B18-#REF!</f>
        <v>#REF!</v>
      </c>
      <c r="C19" s="3"/>
      <c r="D19" s="3"/>
    </row>
    <row r="20" spans="1:4">
      <c r="A20" s="9" t="s">
        <v>41</v>
      </c>
      <c r="C20" s="3"/>
      <c r="D20" s="3"/>
    </row>
    <row r="21" spans="1:4">
      <c r="C21" s="3"/>
      <c r="D21" s="3"/>
    </row>
    <row r="23" spans="1:4">
      <c r="A23" s="23"/>
      <c r="B23" s="24"/>
    </row>
    <row r="25" spans="1:4">
      <c r="A25" s="17"/>
      <c r="B25" s="14"/>
    </row>
    <row r="29" spans="1:4">
      <c r="A29" s="23"/>
      <c r="B29" s="24"/>
    </row>
    <row r="30" spans="1:4">
      <c r="A30" s="21"/>
      <c r="B30" s="14"/>
    </row>
    <row r="31" spans="1:4">
      <c r="A31" s="22"/>
      <c r="B31" s="14"/>
    </row>
  </sheetData>
  <phoneticPr fontId="3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workbookViewId="0">
      <selection activeCell="A2" sqref="A2"/>
    </sheetView>
  </sheetViews>
  <sheetFormatPr defaultRowHeight="12.75"/>
  <cols>
    <col min="1" max="1" width="63.5703125" style="53" customWidth="1"/>
    <col min="2" max="7" width="11.7109375" style="53" customWidth="1"/>
    <col min="8" max="16384" width="9.140625" style="53"/>
  </cols>
  <sheetData>
    <row r="2" spans="1:7">
      <c r="A2" s="255" t="s">
        <v>397</v>
      </c>
      <c r="B2" s="255"/>
      <c r="C2" s="255"/>
      <c r="D2" s="255"/>
      <c r="E2" s="255"/>
      <c r="F2" s="255"/>
      <c r="G2" s="476" t="s">
        <v>398</v>
      </c>
    </row>
    <row r="3" spans="1:7">
      <c r="A3" s="255"/>
      <c r="B3" s="255"/>
      <c r="C3" s="255"/>
      <c r="D3" s="255"/>
      <c r="E3" s="255"/>
      <c r="F3" s="255"/>
      <c r="G3" s="255"/>
    </row>
    <row r="4" spans="1:7">
      <c r="A4" s="255" t="s">
        <v>141</v>
      </c>
      <c r="B4" s="255"/>
      <c r="C4" s="255"/>
      <c r="D4" s="255"/>
      <c r="E4" s="255"/>
      <c r="F4" s="255"/>
      <c r="G4" s="255"/>
    </row>
    <row r="5" spans="1:7" ht="13.5" thickBot="1">
      <c r="A5" s="573"/>
      <c r="B5" s="573"/>
      <c r="C5" s="573"/>
      <c r="D5" s="573"/>
      <c r="E5" s="573"/>
      <c r="F5" s="573"/>
      <c r="G5" s="573"/>
    </row>
    <row r="6" spans="1:7">
      <c r="A6" s="574" t="s">
        <v>399</v>
      </c>
      <c r="B6" s="575"/>
      <c r="C6" s="575"/>
      <c r="D6" s="575"/>
      <c r="E6" s="575"/>
      <c r="F6" s="575"/>
      <c r="G6" s="575"/>
    </row>
    <row r="7" spans="1:7">
      <c r="A7" s="576" t="s">
        <v>400</v>
      </c>
      <c r="B7" s="577"/>
      <c r="C7" s="577"/>
      <c r="D7" s="577"/>
      <c r="E7" s="577"/>
      <c r="F7" s="577"/>
      <c r="G7" s="577"/>
    </row>
    <row r="8" spans="1:7" ht="26.25" customHeight="1">
      <c r="A8" s="571" t="s">
        <v>401</v>
      </c>
      <c r="B8" s="572"/>
      <c r="C8" s="572"/>
      <c r="D8" s="572"/>
      <c r="E8" s="572"/>
      <c r="F8" s="572"/>
      <c r="G8" s="572"/>
    </row>
    <row r="9" spans="1:7">
      <c r="A9" s="578" t="s">
        <v>402</v>
      </c>
      <c r="B9" s="579"/>
      <c r="C9" s="579"/>
      <c r="D9" s="579"/>
      <c r="E9" s="579"/>
      <c r="F9" s="579"/>
      <c r="G9" s="579"/>
    </row>
    <row r="10" spans="1:7" ht="24.75" customHeight="1">
      <c r="A10" s="578" t="s">
        <v>403</v>
      </c>
      <c r="B10" s="579"/>
      <c r="C10" s="579"/>
      <c r="D10" s="579"/>
      <c r="E10" s="579"/>
      <c r="F10" s="579"/>
      <c r="G10" s="579"/>
    </row>
    <row r="11" spans="1:7">
      <c r="A11" s="578" t="s">
        <v>404</v>
      </c>
      <c r="B11" s="579"/>
      <c r="C11" s="579"/>
      <c r="D11" s="579"/>
      <c r="E11" s="579"/>
      <c r="F11" s="579"/>
      <c r="G11" s="579"/>
    </row>
    <row r="12" spans="1:7" ht="34.5" customHeight="1">
      <c r="A12" s="571" t="s">
        <v>405</v>
      </c>
      <c r="B12" s="572"/>
      <c r="C12" s="572"/>
      <c r="D12" s="572"/>
      <c r="E12" s="572"/>
      <c r="F12" s="572"/>
      <c r="G12" s="572"/>
    </row>
    <row r="13" spans="1:7" ht="34.5" customHeight="1">
      <c r="A13" s="580" t="s">
        <v>448</v>
      </c>
      <c r="B13" s="581"/>
      <c r="C13" s="581"/>
      <c r="D13" s="581"/>
      <c r="E13" s="581"/>
      <c r="F13" s="581"/>
      <c r="G13" s="581"/>
    </row>
    <row r="14" spans="1:7">
      <c r="A14" s="578" t="s">
        <v>406</v>
      </c>
      <c r="B14" s="579"/>
      <c r="C14" s="579"/>
      <c r="D14" s="579"/>
      <c r="E14" s="579"/>
      <c r="F14" s="579"/>
      <c r="G14" s="579"/>
    </row>
    <row r="15" spans="1:7">
      <c r="A15" s="578" t="s">
        <v>407</v>
      </c>
      <c r="B15" s="579"/>
      <c r="C15" s="579"/>
      <c r="D15" s="579"/>
      <c r="E15" s="579"/>
      <c r="F15" s="579"/>
      <c r="G15" s="579"/>
    </row>
    <row r="16" spans="1:7" ht="30" customHeight="1">
      <c r="A16" s="571" t="s">
        <v>408</v>
      </c>
      <c r="B16" s="572"/>
      <c r="C16" s="572"/>
      <c r="D16" s="572"/>
      <c r="E16" s="572"/>
      <c r="F16" s="572"/>
      <c r="G16" s="572"/>
    </row>
    <row r="17" spans="1:7" ht="27.75" customHeight="1">
      <c r="A17" s="565" t="s">
        <v>449</v>
      </c>
      <c r="B17" s="566"/>
      <c r="C17" s="566"/>
      <c r="D17" s="566"/>
      <c r="E17" s="566"/>
      <c r="F17" s="566"/>
      <c r="G17" s="566"/>
    </row>
    <row r="18" spans="1:7" ht="24.75" customHeight="1">
      <c r="A18" s="567" t="s">
        <v>409</v>
      </c>
      <c r="B18" s="568"/>
      <c r="C18" s="568"/>
      <c r="D18" s="568"/>
      <c r="E18" s="568"/>
      <c r="F18" s="568"/>
      <c r="G18" s="568"/>
    </row>
    <row r="19" spans="1:7" ht="24.75" customHeight="1">
      <c r="A19" s="563" t="s">
        <v>410</v>
      </c>
      <c r="B19" s="564"/>
      <c r="C19" s="564"/>
      <c r="D19" s="564"/>
      <c r="E19" s="564"/>
      <c r="F19" s="564"/>
      <c r="G19" s="564"/>
    </row>
    <row r="20" spans="1:7" ht="13.5" thickBot="1">
      <c r="A20" s="569" t="s">
        <v>411</v>
      </c>
      <c r="B20" s="570"/>
      <c r="C20" s="570"/>
      <c r="D20" s="570"/>
      <c r="E20" s="570"/>
      <c r="F20" s="570"/>
      <c r="G20" s="570"/>
    </row>
    <row r="21" spans="1:7" ht="47.25" customHeight="1">
      <c r="A21" s="499" t="s">
        <v>450</v>
      </c>
      <c r="B21" s="477" t="s">
        <v>451</v>
      </c>
      <c r="C21" s="477" t="s">
        <v>412</v>
      </c>
      <c r="D21" s="477" t="s">
        <v>413</v>
      </c>
      <c r="E21" s="477" t="s">
        <v>414</v>
      </c>
      <c r="F21" s="477">
        <v>2018</v>
      </c>
      <c r="G21" s="477" t="s">
        <v>415</v>
      </c>
    </row>
    <row r="22" spans="1:7">
      <c r="A22" s="500" t="s">
        <v>452</v>
      </c>
      <c r="B22" s="501">
        <f t="shared" ref="B22:G22" si="0">SUM(B23,B24)</f>
        <v>0</v>
      </c>
      <c r="C22" s="501">
        <f t="shared" si="0"/>
        <v>0</v>
      </c>
      <c r="D22" s="501">
        <f t="shared" si="0"/>
        <v>0</v>
      </c>
      <c r="E22" s="501">
        <f t="shared" si="0"/>
        <v>0</v>
      </c>
      <c r="F22" s="501">
        <f t="shared" si="0"/>
        <v>0</v>
      </c>
      <c r="G22" s="501">
        <f t="shared" si="0"/>
        <v>0</v>
      </c>
    </row>
    <row r="23" spans="1:7">
      <c r="A23" s="502" t="s">
        <v>453</v>
      </c>
      <c r="B23" s="503">
        <f>SUM(C23:G23)</f>
        <v>0</v>
      </c>
      <c r="C23" s="503"/>
      <c r="D23" s="503"/>
      <c r="E23" s="503"/>
      <c r="F23" s="503"/>
      <c r="G23" s="503"/>
    </row>
    <row r="24" spans="1:7">
      <c r="A24" s="502" t="s">
        <v>454</v>
      </c>
      <c r="B24" s="503">
        <f>SUM(C24:G24)</f>
        <v>0</v>
      </c>
      <c r="C24" s="503">
        <f>C23*0.2*(100-$B$27)/100</f>
        <v>0</v>
      </c>
      <c r="D24" s="503">
        <f>D23*0.2*(100-$B$27)/100</f>
        <v>0</v>
      </c>
      <c r="E24" s="503">
        <f>E23*0.2*(100-$B$27)/100</f>
        <v>0</v>
      </c>
      <c r="F24" s="503">
        <f>F23*0.2*(100-$B$27)/100</f>
        <v>0</v>
      </c>
      <c r="G24" s="503">
        <f>G23*0.2*(100-$B$27)/100</f>
        <v>0</v>
      </c>
    </row>
    <row r="25" spans="1:7">
      <c r="A25" s="502"/>
      <c r="B25" s="503"/>
      <c r="C25" s="503"/>
      <c r="D25" s="503"/>
      <c r="E25" s="503"/>
      <c r="F25" s="503"/>
      <c r="G25" s="503"/>
    </row>
    <row r="26" spans="1:7">
      <c r="A26" s="502" t="s">
        <v>455</v>
      </c>
      <c r="B26" s="503">
        <f>SUM(C26:G26)</f>
        <v>0</v>
      </c>
      <c r="C26" s="503">
        <f>C23*0.2*($B$27)/100</f>
        <v>0</v>
      </c>
      <c r="D26" s="503">
        <f>D23*0.2*($B$27)/100</f>
        <v>0</v>
      </c>
      <c r="E26" s="503">
        <f>E23*0.2*($B$27)/100</f>
        <v>0</v>
      </c>
      <c r="F26" s="503">
        <f>F23*0.2*($B$27)/100</f>
        <v>0</v>
      </c>
      <c r="G26" s="503">
        <f>G23*0.2*($B$27)/100</f>
        <v>0</v>
      </c>
    </row>
    <row r="27" spans="1:7">
      <c r="A27" s="504" t="s">
        <v>456</v>
      </c>
      <c r="B27" s="503"/>
      <c r="C27" s="510" t="s">
        <v>459</v>
      </c>
      <c r="D27" s="510" t="s">
        <v>459</v>
      </c>
      <c r="E27" s="510" t="s">
        <v>459</v>
      </c>
      <c r="F27" s="510" t="s">
        <v>459</v>
      </c>
      <c r="G27" s="510" t="s">
        <v>459</v>
      </c>
    </row>
    <row r="28" spans="1:7">
      <c r="A28" s="502"/>
      <c r="B28" s="503"/>
      <c r="C28" s="503"/>
      <c r="D28" s="503"/>
      <c r="E28" s="503"/>
      <c r="F28" s="503"/>
      <c r="G28" s="505"/>
    </row>
    <row r="29" spans="1:7">
      <c r="A29" s="506" t="s">
        <v>457</v>
      </c>
      <c r="B29" s="501">
        <f>SUM(C29:G29)</f>
        <v>0</v>
      </c>
      <c r="C29" s="501">
        <f t="shared" ref="C29:G29" si="1">SUM(C30:C39)</f>
        <v>0</v>
      </c>
      <c r="D29" s="501">
        <f t="shared" si="1"/>
        <v>0</v>
      </c>
      <c r="E29" s="501">
        <f t="shared" si="1"/>
        <v>0</v>
      </c>
      <c r="F29" s="501">
        <f t="shared" si="1"/>
        <v>0</v>
      </c>
      <c r="G29" s="501">
        <f t="shared" si="1"/>
        <v>0</v>
      </c>
    </row>
    <row r="30" spans="1:7">
      <c r="A30" s="507" t="s">
        <v>416</v>
      </c>
      <c r="B30" s="508">
        <f t="shared" ref="B30:B38" si="2">SUM(C30:G30)</f>
        <v>0</v>
      </c>
      <c r="C30" s="508"/>
      <c r="D30" s="508"/>
      <c r="E30" s="508"/>
      <c r="F30" s="508"/>
      <c r="G30" s="508"/>
    </row>
    <row r="31" spans="1:7">
      <c r="A31" s="507" t="s">
        <v>417</v>
      </c>
      <c r="B31" s="508">
        <f t="shared" si="2"/>
        <v>0</v>
      </c>
      <c r="C31" s="508"/>
      <c r="D31" s="508"/>
      <c r="E31" s="508"/>
      <c r="F31" s="508"/>
      <c r="G31" s="508"/>
    </row>
    <row r="32" spans="1:7">
      <c r="A32" s="507" t="s">
        <v>418</v>
      </c>
      <c r="B32" s="508">
        <f t="shared" si="2"/>
        <v>0</v>
      </c>
      <c r="C32" s="508"/>
      <c r="D32" s="508"/>
      <c r="E32" s="508"/>
      <c r="F32" s="508"/>
      <c r="G32" s="508"/>
    </row>
    <row r="33" spans="1:7">
      <c r="A33" s="507" t="s">
        <v>419</v>
      </c>
      <c r="B33" s="508">
        <f t="shared" si="2"/>
        <v>0</v>
      </c>
      <c r="C33" s="508"/>
      <c r="D33" s="508"/>
      <c r="E33" s="508"/>
      <c r="F33" s="508"/>
      <c r="G33" s="508"/>
    </row>
    <row r="34" spans="1:7">
      <c r="A34" s="507" t="s">
        <v>420</v>
      </c>
      <c r="B34" s="508">
        <f t="shared" si="2"/>
        <v>0</v>
      </c>
      <c r="C34" s="508"/>
      <c r="D34" s="508"/>
      <c r="E34" s="508"/>
      <c r="F34" s="508"/>
      <c r="G34" s="508"/>
    </row>
    <row r="35" spans="1:7">
      <c r="A35" s="507" t="s">
        <v>421</v>
      </c>
      <c r="B35" s="508">
        <f t="shared" si="2"/>
        <v>0</v>
      </c>
      <c r="C35" s="508"/>
      <c r="D35" s="508"/>
      <c r="E35" s="508"/>
      <c r="F35" s="508"/>
      <c r="G35" s="508"/>
    </row>
    <row r="36" spans="1:7">
      <c r="A36" s="507" t="s">
        <v>422</v>
      </c>
      <c r="B36" s="508">
        <f t="shared" si="2"/>
        <v>0</v>
      </c>
      <c r="C36" s="508"/>
      <c r="D36" s="508"/>
      <c r="E36" s="508"/>
      <c r="F36" s="508"/>
      <c r="G36" s="508"/>
    </row>
    <row r="37" spans="1:7">
      <c r="A37" s="507" t="s">
        <v>423</v>
      </c>
      <c r="B37" s="508">
        <f t="shared" si="2"/>
        <v>0</v>
      </c>
      <c r="C37" s="508"/>
      <c r="D37" s="508"/>
      <c r="E37" s="508"/>
      <c r="F37" s="508"/>
      <c r="G37" s="508"/>
    </row>
    <row r="38" spans="1:7">
      <c r="A38" s="507" t="s">
        <v>424</v>
      </c>
      <c r="B38" s="508">
        <f t="shared" si="2"/>
        <v>0</v>
      </c>
      <c r="C38" s="508"/>
      <c r="D38" s="508"/>
      <c r="E38" s="508"/>
      <c r="F38" s="508"/>
      <c r="G38" s="508"/>
    </row>
    <row r="39" spans="1:7" ht="27" customHeight="1">
      <c r="A39" s="509" t="s">
        <v>458</v>
      </c>
      <c r="B39" s="478"/>
      <c r="C39" s="478"/>
      <c r="D39" s="478"/>
      <c r="E39" s="478"/>
      <c r="F39" s="478"/>
      <c r="G39" s="479"/>
    </row>
    <row r="40" spans="1:7">
      <c r="A40" s="559" t="s">
        <v>425</v>
      </c>
      <c r="B40" s="560"/>
      <c r="C40" s="560"/>
      <c r="D40" s="560"/>
      <c r="E40" s="560"/>
      <c r="F40" s="560"/>
      <c r="G40" s="560"/>
    </row>
    <row r="41" spans="1:7">
      <c r="A41" s="553"/>
      <c r="B41" s="554"/>
      <c r="C41" s="554"/>
      <c r="D41" s="554"/>
      <c r="E41" s="554"/>
      <c r="F41" s="554"/>
      <c r="G41" s="554"/>
    </row>
    <row r="42" spans="1:7">
      <c r="A42" s="555"/>
      <c r="B42" s="556"/>
      <c r="C42" s="556"/>
      <c r="D42" s="556"/>
      <c r="E42" s="556"/>
      <c r="F42" s="556"/>
      <c r="G42" s="556"/>
    </row>
    <row r="43" spans="1:7">
      <c r="A43" s="557"/>
      <c r="B43" s="558"/>
      <c r="C43" s="558"/>
      <c r="D43" s="558"/>
      <c r="E43" s="558"/>
      <c r="F43" s="558"/>
      <c r="G43" s="558"/>
    </row>
    <row r="44" spans="1:7">
      <c r="A44" s="559" t="s">
        <v>426</v>
      </c>
      <c r="B44" s="560"/>
      <c r="C44" s="560"/>
      <c r="D44" s="560"/>
      <c r="E44" s="560"/>
      <c r="F44" s="560"/>
      <c r="G44" s="560"/>
    </row>
    <row r="45" spans="1:7">
      <c r="A45" s="553"/>
      <c r="B45" s="554"/>
      <c r="C45" s="554"/>
      <c r="D45" s="554"/>
      <c r="E45" s="554"/>
      <c r="F45" s="554"/>
      <c r="G45" s="554"/>
    </row>
    <row r="46" spans="1:7">
      <c r="A46" s="557"/>
      <c r="B46" s="558"/>
      <c r="C46" s="558"/>
      <c r="D46" s="558"/>
      <c r="E46" s="558"/>
      <c r="F46" s="558"/>
      <c r="G46" s="558"/>
    </row>
    <row r="47" spans="1:7" ht="15" customHeight="1">
      <c r="A47" s="559" t="s">
        <v>427</v>
      </c>
      <c r="B47" s="560"/>
      <c r="C47" s="560"/>
      <c r="D47" s="560"/>
      <c r="E47" s="560"/>
      <c r="F47" s="560"/>
      <c r="G47" s="560"/>
    </row>
    <row r="48" spans="1:7" ht="15" customHeight="1">
      <c r="A48" s="553"/>
      <c r="B48" s="554"/>
      <c r="C48" s="554"/>
      <c r="D48" s="554"/>
      <c r="E48" s="554"/>
      <c r="F48" s="554"/>
      <c r="G48" s="554"/>
    </row>
    <row r="49" spans="1:7">
      <c r="A49" s="557"/>
      <c r="B49" s="558"/>
      <c r="C49" s="558"/>
      <c r="D49" s="558"/>
      <c r="E49" s="558"/>
      <c r="F49" s="558"/>
      <c r="G49" s="558"/>
    </row>
    <row r="50" spans="1:7">
      <c r="A50" s="559" t="s">
        <v>428</v>
      </c>
      <c r="B50" s="560"/>
      <c r="C50" s="560"/>
      <c r="D50" s="560"/>
      <c r="E50" s="560"/>
      <c r="F50" s="560"/>
      <c r="G50" s="560"/>
    </row>
    <row r="51" spans="1:7">
      <c r="A51" s="563"/>
      <c r="B51" s="564"/>
      <c r="C51" s="564"/>
      <c r="D51" s="564"/>
      <c r="E51" s="564"/>
      <c r="F51" s="564"/>
      <c r="G51" s="564"/>
    </row>
    <row r="52" spans="1:7">
      <c r="A52" s="555"/>
      <c r="B52" s="556"/>
      <c r="C52" s="556"/>
      <c r="D52" s="556"/>
      <c r="E52" s="556"/>
      <c r="F52" s="556"/>
      <c r="G52" s="556"/>
    </row>
    <row r="53" spans="1:7">
      <c r="A53" s="557"/>
      <c r="B53" s="558"/>
      <c r="C53" s="558"/>
      <c r="D53" s="558"/>
      <c r="E53" s="558"/>
      <c r="F53" s="558"/>
      <c r="G53" s="558"/>
    </row>
    <row r="54" spans="1:7">
      <c r="A54" s="552" t="s">
        <v>429</v>
      </c>
      <c r="B54" s="551"/>
      <c r="C54" s="551"/>
      <c r="D54" s="551"/>
      <c r="E54" s="551"/>
      <c r="F54" s="551"/>
      <c r="G54" s="551"/>
    </row>
    <row r="55" spans="1:7">
      <c r="A55" s="553"/>
      <c r="B55" s="554"/>
      <c r="C55" s="554"/>
      <c r="D55" s="554"/>
      <c r="E55" s="554"/>
      <c r="F55" s="554"/>
      <c r="G55" s="554"/>
    </row>
    <row r="56" spans="1:7">
      <c r="A56" s="555"/>
      <c r="B56" s="556"/>
      <c r="C56" s="556"/>
      <c r="D56" s="556"/>
      <c r="E56" s="556"/>
      <c r="F56" s="556"/>
      <c r="G56" s="556"/>
    </row>
    <row r="57" spans="1:7">
      <c r="A57" s="557"/>
      <c r="B57" s="558"/>
      <c r="C57" s="558"/>
      <c r="D57" s="558"/>
      <c r="E57" s="558"/>
      <c r="F57" s="558"/>
      <c r="G57" s="558"/>
    </row>
    <row r="58" spans="1:7">
      <c r="A58" s="559" t="s">
        <v>430</v>
      </c>
      <c r="B58" s="560"/>
      <c r="C58" s="560"/>
      <c r="D58" s="560"/>
      <c r="E58" s="560"/>
      <c r="F58" s="560"/>
      <c r="G58" s="560"/>
    </row>
    <row r="59" spans="1:7">
      <c r="A59" s="553"/>
      <c r="B59" s="554"/>
      <c r="C59" s="554"/>
      <c r="D59" s="554"/>
      <c r="E59" s="554"/>
      <c r="F59" s="554"/>
      <c r="G59" s="554"/>
    </row>
    <row r="60" spans="1:7" ht="13.5" thickBot="1">
      <c r="A60" s="561"/>
      <c r="B60" s="562"/>
      <c r="C60" s="562"/>
      <c r="D60" s="562"/>
      <c r="E60" s="562"/>
      <c r="F60" s="562"/>
      <c r="G60" s="562"/>
    </row>
    <row r="61" spans="1:7">
      <c r="A61" s="480"/>
      <c r="B61" s="480"/>
      <c r="C61" s="480"/>
      <c r="D61" s="480"/>
      <c r="E61" s="480"/>
      <c r="F61" s="480"/>
      <c r="G61" s="480"/>
    </row>
    <row r="62" spans="1:7">
      <c r="A62" s="551"/>
      <c r="B62" s="551"/>
      <c r="C62" s="551"/>
      <c r="D62" s="551"/>
      <c r="E62" s="551"/>
      <c r="F62" s="551"/>
      <c r="G62" s="551"/>
    </row>
    <row r="63" spans="1:7">
      <c r="A63" s="551" t="s">
        <v>431</v>
      </c>
      <c r="B63" s="551"/>
      <c r="C63" s="551"/>
      <c r="D63" s="551"/>
      <c r="E63" s="551"/>
      <c r="F63" s="551"/>
      <c r="G63" s="551"/>
    </row>
    <row r="64" spans="1:7">
      <c r="A64" s="551"/>
      <c r="B64" s="551"/>
      <c r="C64" s="551"/>
      <c r="D64" s="551"/>
      <c r="E64" s="551"/>
      <c r="F64" s="551"/>
      <c r="G64" s="551"/>
    </row>
    <row r="65" spans="1:7">
      <c r="A65" s="551" t="s">
        <v>126</v>
      </c>
      <c r="B65" s="551"/>
      <c r="C65" s="551"/>
      <c r="D65" s="551"/>
      <c r="E65" s="551"/>
      <c r="F65" s="551"/>
      <c r="G65" s="551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9.140625" defaultRowHeight="12.75"/>
  <cols>
    <col min="1" max="1" width="28" style="158" customWidth="1"/>
    <col min="2" max="2" width="13.28515625" style="158" customWidth="1"/>
    <col min="3" max="3" width="10" style="158" customWidth="1"/>
    <col min="4" max="4" width="9.7109375" style="158" customWidth="1"/>
    <col min="5" max="5" width="7" style="158" customWidth="1"/>
    <col min="6" max="6" width="20" style="158" customWidth="1"/>
    <col min="7" max="7" width="13.42578125" style="158" bestFit="1" customWidth="1"/>
    <col min="8" max="8" width="40.140625" style="158" customWidth="1"/>
    <col min="9" max="16384" width="9.140625" style="158"/>
  </cols>
  <sheetData>
    <row r="1" spans="1:8" ht="15">
      <c r="A1" s="481" t="s">
        <v>432</v>
      </c>
      <c r="B1" s="482"/>
      <c r="C1" s="215"/>
      <c r="H1" s="476" t="s">
        <v>433</v>
      </c>
    </row>
    <row r="2" spans="1:8">
      <c r="A2" s="483" t="s">
        <v>434</v>
      </c>
      <c r="B2" s="483"/>
      <c r="C2" s="483"/>
      <c r="D2" s="483"/>
      <c r="E2" s="483"/>
    </row>
    <row r="3" spans="1:8">
      <c r="A3" s="483"/>
      <c r="B3" s="483"/>
      <c r="C3" s="483"/>
      <c r="D3" s="483"/>
      <c r="E3" s="483"/>
    </row>
    <row r="4" spans="1:8">
      <c r="A4" s="483"/>
      <c r="B4" s="483"/>
      <c r="C4" s="483"/>
      <c r="D4" s="483"/>
      <c r="E4" s="483"/>
    </row>
    <row r="5" spans="1:8">
      <c r="A5" s="255" t="s">
        <v>435</v>
      </c>
      <c r="B5" s="483"/>
      <c r="C5" s="483"/>
      <c r="D5" s="483"/>
      <c r="E5" s="483"/>
    </row>
    <row r="6" spans="1:8">
      <c r="A6" s="255" t="s">
        <v>436</v>
      </c>
      <c r="B6" s="483"/>
      <c r="C6" s="483"/>
      <c r="D6" s="483"/>
      <c r="E6" s="483"/>
    </row>
    <row r="7" spans="1:8">
      <c r="G7" s="484" t="s">
        <v>105</v>
      </c>
    </row>
    <row r="8" spans="1:8" ht="36.75">
      <c r="A8" s="582" t="s">
        <v>437</v>
      </c>
      <c r="B8" s="582" t="s">
        <v>438</v>
      </c>
      <c r="C8" s="582" t="s">
        <v>439</v>
      </c>
      <c r="D8" s="582" t="s">
        <v>440</v>
      </c>
      <c r="E8" s="582" t="s">
        <v>441</v>
      </c>
      <c r="F8" s="485" t="s">
        <v>442</v>
      </c>
      <c r="G8" s="485" t="s">
        <v>443</v>
      </c>
      <c r="H8" s="582" t="s">
        <v>444</v>
      </c>
    </row>
    <row r="9" spans="1:8" ht="22.5">
      <c r="A9" s="583"/>
      <c r="B9" s="583"/>
      <c r="C9" s="583"/>
      <c r="D9" s="583"/>
      <c r="E9" s="583"/>
      <c r="F9" s="486" t="s">
        <v>445</v>
      </c>
      <c r="G9" s="487" t="s">
        <v>446</v>
      </c>
      <c r="H9" s="583"/>
    </row>
    <row r="10" spans="1:8">
      <c r="A10" s="488"/>
      <c r="B10" s="489"/>
      <c r="C10" s="488"/>
      <c r="D10" s="489"/>
      <c r="E10" s="488"/>
      <c r="F10" s="490"/>
      <c r="G10" s="491"/>
      <c r="H10" s="492"/>
    </row>
    <row r="11" spans="1:8">
      <c r="A11" s="488"/>
      <c r="B11" s="489"/>
      <c r="C11" s="488"/>
      <c r="D11" s="489"/>
      <c r="E11" s="488"/>
      <c r="F11" s="490"/>
      <c r="G11" s="491"/>
      <c r="H11" s="492"/>
    </row>
    <row r="12" spans="1:8">
      <c r="A12" s="488"/>
      <c r="B12" s="489"/>
      <c r="C12" s="488"/>
      <c r="D12" s="489"/>
      <c r="E12" s="488"/>
      <c r="F12" s="493"/>
      <c r="G12" s="491"/>
      <c r="H12" s="492"/>
    </row>
    <row r="13" spans="1:8">
      <c r="A13" s="488"/>
      <c r="B13" s="489"/>
      <c r="C13" s="488"/>
      <c r="D13" s="489"/>
      <c r="E13" s="488"/>
      <c r="F13" s="490"/>
      <c r="G13" s="491"/>
      <c r="H13" s="492"/>
    </row>
    <row r="14" spans="1:8">
      <c r="A14" s="488"/>
      <c r="B14" s="489"/>
      <c r="C14" s="488"/>
      <c r="D14" s="489"/>
      <c r="E14" s="488"/>
      <c r="F14" s="490"/>
      <c r="G14" s="491"/>
      <c r="H14" s="492"/>
    </row>
    <row r="15" spans="1:8">
      <c r="A15" s="488"/>
      <c r="B15" s="489"/>
      <c r="C15" s="488"/>
      <c r="D15" s="489"/>
      <c r="E15" s="488"/>
      <c r="F15" s="490"/>
      <c r="G15" s="491"/>
      <c r="H15" s="492"/>
    </row>
    <row r="16" spans="1:8">
      <c r="A16" s="488"/>
      <c r="B16" s="489"/>
      <c r="C16" s="488"/>
      <c r="D16" s="489"/>
      <c r="E16" s="488"/>
      <c r="F16" s="490"/>
      <c r="G16" s="491"/>
      <c r="H16" s="492"/>
    </row>
    <row r="17" spans="1:8">
      <c r="A17" s="488"/>
      <c r="B17" s="489"/>
      <c r="C17" s="488"/>
      <c r="D17" s="489"/>
      <c r="E17" s="488"/>
      <c r="F17" s="490"/>
      <c r="G17" s="491"/>
      <c r="H17" s="492"/>
    </row>
    <row r="18" spans="1:8">
      <c r="A18" s="488"/>
      <c r="B18" s="489"/>
      <c r="C18" s="488"/>
      <c r="D18" s="489"/>
      <c r="E18" s="488"/>
      <c r="F18" s="490"/>
      <c r="G18" s="491"/>
      <c r="H18" s="492"/>
    </row>
    <row r="19" spans="1:8">
      <c r="A19" s="488"/>
      <c r="B19" s="489"/>
      <c r="C19" s="488"/>
      <c r="D19" s="489"/>
      <c r="E19" s="488"/>
      <c r="F19" s="490"/>
      <c r="G19" s="491"/>
      <c r="H19" s="492"/>
    </row>
    <row r="20" spans="1:8">
      <c r="A20" s="488"/>
      <c r="B20" s="489"/>
      <c r="C20" s="488"/>
      <c r="D20" s="489"/>
      <c r="E20" s="488"/>
      <c r="F20" s="490"/>
      <c r="G20" s="491"/>
      <c r="H20" s="492"/>
    </row>
    <row r="21" spans="1:8">
      <c r="A21" s="488"/>
      <c r="B21" s="489"/>
      <c r="C21" s="488"/>
      <c r="D21" s="489"/>
      <c r="E21" s="488"/>
      <c r="F21" s="490"/>
      <c r="G21" s="491"/>
      <c r="H21" s="492"/>
    </row>
    <row r="22" spans="1:8">
      <c r="A22" s="488"/>
      <c r="B22" s="489"/>
      <c r="C22" s="488"/>
      <c r="D22" s="489"/>
      <c r="E22" s="488"/>
      <c r="F22" s="490"/>
      <c r="G22" s="491"/>
      <c r="H22" s="492"/>
    </row>
    <row r="23" spans="1:8">
      <c r="A23" s="488"/>
      <c r="B23" s="489"/>
      <c r="C23" s="488"/>
      <c r="D23" s="489"/>
      <c r="E23" s="488"/>
      <c r="F23" s="490"/>
      <c r="G23" s="491"/>
      <c r="H23" s="492"/>
    </row>
    <row r="24" spans="1:8">
      <c r="A24" s="488"/>
      <c r="B24" s="489"/>
      <c r="C24" s="488"/>
      <c r="D24" s="489"/>
      <c r="E24" s="488"/>
      <c r="F24" s="490"/>
      <c r="G24" s="491"/>
      <c r="H24" s="492"/>
    </row>
    <row r="25" spans="1:8">
      <c r="A25" s="488"/>
      <c r="B25" s="489"/>
      <c r="C25" s="488"/>
      <c r="D25" s="489"/>
      <c r="E25" s="488"/>
      <c r="F25" s="490"/>
      <c r="G25" s="491"/>
      <c r="H25" s="492"/>
    </row>
    <row r="26" spans="1:8">
      <c r="A26" s="488"/>
      <c r="B26" s="489"/>
      <c r="C26" s="488"/>
      <c r="D26" s="489"/>
      <c r="E26" s="488"/>
      <c r="F26" s="490"/>
      <c r="G26" s="491"/>
      <c r="H26" s="492"/>
    </row>
    <row r="27" spans="1:8">
      <c r="A27" s="488"/>
      <c r="B27" s="489"/>
      <c r="C27" s="488"/>
      <c r="D27" s="489"/>
      <c r="E27" s="488"/>
      <c r="F27" s="490"/>
      <c r="G27" s="491"/>
      <c r="H27" s="492"/>
    </row>
    <row r="28" spans="1:8">
      <c r="A28" s="494"/>
      <c r="B28" s="495"/>
      <c r="C28" s="494"/>
      <c r="D28" s="495"/>
      <c r="E28" s="494"/>
      <c r="F28" s="496"/>
      <c r="G28" s="497"/>
      <c r="H28" s="498"/>
    </row>
    <row r="29" spans="1:8">
      <c r="A29" s="483" t="s">
        <v>447</v>
      </c>
    </row>
    <row r="32" spans="1:8">
      <c r="A32" s="158" t="s">
        <v>431</v>
      </c>
    </row>
    <row r="34" spans="1:1">
      <c r="A34" s="213" t="s">
        <v>126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/>
  </sheetViews>
  <sheetFormatPr defaultColWidth="9.140625" defaultRowHeight="12.75"/>
  <cols>
    <col min="1" max="1" width="3.28515625" style="158" customWidth="1"/>
    <col min="2" max="2" width="13.28515625" style="158" customWidth="1"/>
    <col min="3" max="3" width="12.7109375" style="158" customWidth="1"/>
    <col min="4" max="4" width="7.140625" style="158" customWidth="1"/>
    <col min="5" max="5" width="5.7109375" style="158" customWidth="1"/>
    <col min="6" max="6" width="12" style="215" customWidth="1"/>
    <col min="7" max="7" width="9.85546875" style="215" customWidth="1"/>
    <col min="8" max="8" width="9.7109375" style="158" customWidth="1"/>
    <col min="9" max="9" width="15.85546875" style="158" customWidth="1"/>
    <col min="10" max="10" width="7.85546875" style="158" customWidth="1"/>
    <col min="11" max="12" width="6.7109375" style="158" customWidth="1"/>
    <col min="13" max="13" width="7" style="158" customWidth="1"/>
    <col min="14" max="14" width="6.42578125" style="158" customWidth="1"/>
    <col min="15" max="16" width="6.28515625" style="158" customWidth="1"/>
    <col min="17" max="17" width="9.5703125" style="158" customWidth="1"/>
    <col min="18" max="18" width="15.7109375" style="158" customWidth="1"/>
    <col min="19" max="16384" width="9.140625" style="158"/>
  </cols>
  <sheetData>
    <row r="1" spans="1:21" s="169" customFormat="1" ht="15">
      <c r="A1" s="167" t="s">
        <v>139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P1" s="170"/>
      <c r="Q1" s="170"/>
      <c r="R1" s="171" t="s">
        <v>140</v>
      </c>
    </row>
    <row r="2" spans="1:21" ht="12.75" customHeight="1">
      <c r="A2" s="169"/>
      <c r="B2" s="169"/>
      <c r="C2" s="169"/>
      <c r="D2" s="169"/>
      <c r="E2" s="169"/>
      <c r="F2" s="172"/>
      <c r="G2" s="172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1" ht="15.75">
      <c r="A3" s="173" t="s">
        <v>141</v>
      </c>
      <c r="B3" s="173"/>
      <c r="C3" s="173"/>
      <c r="D3" s="169"/>
      <c r="E3" s="169"/>
      <c r="F3" s="172"/>
      <c r="G3" s="172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21" ht="14.25" customHeight="1">
      <c r="A4" s="174" t="s">
        <v>142</v>
      </c>
      <c r="B4" s="174"/>
      <c r="C4" s="174"/>
      <c r="D4" s="169"/>
      <c r="E4" s="169"/>
      <c r="F4" s="172"/>
      <c r="G4" s="172"/>
      <c r="H4" s="169"/>
      <c r="I4" s="169"/>
      <c r="J4" s="169"/>
      <c r="K4" s="169"/>
      <c r="L4" s="169"/>
      <c r="M4" s="169"/>
      <c r="N4" s="584" t="s">
        <v>105</v>
      </c>
      <c r="O4" s="584"/>
      <c r="P4" s="584"/>
      <c r="Q4" s="584"/>
      <c r="R4" s="584"/>
    </row>
    <row r="5" spans="1:21" ht="7.5" customHeight="1" thickBot="1">
      <c r="A5" s="175"/>
      <c r="B5" s="175"/>
      <c r="C5" s="175"/>
      <c r="D5" s="175"/>
      <c r="E5" s="175"/>
      <c r="F5" s="176"/>
      <c r="G5" s="172"/>
      <c r="H5" s="175"/>
      <c r="I5" s="175"/>
      <c r="J5" s="175"/>
      <c r="K5" s="175"/>
      <c r="L5" s="175"/>
      <c r="M5" s="175"/>
      <c r="N5" s="175"/>
      <c r="O5" s="177"/>
      <c r="P5" s="178"/>
      <c r="Q5" s="178"/>
      <c r="R5" s="178"/>
    </row>
    <row r="6" spans="1:21" s="184" customFormat="1" ht="33" customHeight="1">
      <c r="A6" s="179" t="s">
        <v>143</v>
      </c>
      <c r="B6" s="180" t="s">
        <v>144</v>
      </c>
      <c r="C6" s="180" t="s">
        <v>145</v>
      </c>
      <c r="D6" s="180" t="s">
        <v>146</v>
      </c>
      <c r="E6" s="180" t="s">
        <v>147</v>
      </c>
      <c r="F6" s="180" t="s">
        <v>148</v>
      </c>
      <c r="G6" s="181" t="s">
        <v>149</v>
      </c>
      <c r="H6" s="180" t="s">
        <v>150</v>
      </c>
      <c r="I6" s="585" t="s">
        <v>151</v>
      </c>
      <c r="J6" s="586"/>
      <c r="K6" s="587" t="s">
        <v>152</v>
      </c>
      <c r="L6" s="585"/>
      <c r="M6" s="585"/>
      <c r="N6" s="585"/>
      <c r="O6" s="585"/>
      <c r="P6" s="585"/>
      <c r="Q6" s="182"/>
      <c r="R6" s="183" t="s">
        <v>153</v>
      </c>
    </row>
    <row r="7" spans="1:21" s="184" customFormat="1" ht="48.75" thickBot="1">
      <c r="A7" s="185"/>
      <c r="B7" s="186"/>
      <c r="C7" s="186"/>
      <c r="D7" s="187" t="s">
        <v>154</v>
      </c>
      <c r="E7" s="187" t="s">
        <v>154</v>
      </c>
      <c r="F7" s="188"/>
      <c r="G7" s="189" t="s">
        <v>155</v>
      </c>
      <c r="H7" s="190"/>
      <c r="I7" s="191" t="s">
        <v>156</v>
      </c>
      <c r="J7" s="192" t="s">
        <v>157</v>
      </c>
      <c r="K7" s="193" t="s">
        <v>158</v>
      </c>
      <c r="L7" s="193" t="s">
        <v>159</v>
      </c>
      <c r="M7" s="193" t="s">
        <v>160</v>
      </c>
      <c r="N7" s="194">
        <v>2018</v>
      </c>
      <c r="O7" s="194">
        <v>2019</v>
      </c>
      <c r="P7" s="195">
        <v>2020</v>
      </c>
      <c r="Q7" s="196" t="s">
        <v>161</v>
      </c>
      <c r="R7" s="197"/>
    </row>
    <row r="8" spans="1:21" ht="12.75" customHeight="1">
      <c r="A8" s="198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200">
        <v>8</v>
      </c>
      <c r="I8" s="199">
        <v>9</v>
      </c>
      <c r="J8" s="200">
        <v>10</v>
      </c>
      <c r="K8" s="200">
        <v>11</v>
      </c>
      <c r="L8" s="200">
        <v>12</v>
      </c>
      <c r="M8" s="199">
        <v>13</v>
      </c>
      <c r="N8" s="199">
        <v>14</v>
      </c>
      <c r="O8" s="200">
        <v>15</v>
      </c>
      <c r="P8" s="199">
        <v>16</v>
      </c>
      <c r="Q8" s="201">
        <v>17</v>
      </c>
      <c r="R8" s="202">
        <v>18</v>
      </c>
      <c r="S8" s="169"/>
      <c r="T8" s="169"/>
      <c r="U8" s="169"/>
    </row>
    <row r="9" spans="1:21" ht="12.75" customHeight="1">
      <c r="A9" s="588" t="s">
        <v>162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90"/>
      <c r="S9" s="169"/>
      <c r="T9" s="169"/>
      <c r="U9" s="169"/>
    </row>
    <row r="10" spans="1:21">
      <c r="A10" s="591" t="s">
        <v>163</v>
      </c>
      <c r="B10" s="594"/>
      <c r="C10" s="594"/>
      <c r="D10" s="597"/>
      <c r="E10" s="597"/>
      <c r="F10" s="597"/>
      <c r="G10" s="597"/>
      <c r="H10" s="594"/>
      <c r="I10" s="203" t="s">
        <v>164</v>
      </c>
      <c r="J10" s="203"/>
      <c r="K10" s="204"/>
      <c r="L10" s="204"/>
      <c r="M10" s="205"/>
      <c r="N10" s="205"/>
      <c r="O10" s="205"/>
      <c r="P10" s="205"/>
      <c r="Q10" s="206"/>
      <c r="R10" s="207"/>
      <c r="S10" s="169"/>
      <c r="T10" s="169"/>
      <c r="U10" s="169"/>
    </row>
    <row r="11" spans="1:21" ht="34.5" customHeight="1">
      <c r="A11" s="592"/>
      <c r="B11" s="595"/>
      <c r="C11" s="595"/>
      <c r="D11" s="598"/>
      <c r="E11" s="598"/>
      <c r="F11" s="598"/>
      <c r="G11" s="598"/>
      <c r="H11" s="595"/>
      <c r="I11" s="203" t="s">
        <v>165</v>
      </c>
      <c r="J11" s="203"/>
      <c r="K11" s="204"/>
      <c r="L11" s="204"/>
      <c r="M11" s="205"/>
      <c r="N11" s="205"/>
      <c r="O11" s="205"/>
      <c r="P11" s="205"/>
      <c r="Q11" s="206"/>
      <c r="R11" s="207"/>
      <c r="S11" s="169"/>
      <c r="T11" s="169"/>
      <c r="U11" s="169"/>
    </row>
    <row r="12" spans="1:21" ht="47.25" customHeight="1">
      <c r="A12" s="592"/>
      <c r="B12" s="595"/>
      <c r="C12" s="595"/>
      <c r="D12" s="598"/>
      <c r="E12" s="598"/>
      <c r="F12" s="598"/>
      <c r="G12" s="598"/>
      <c r="H12" s="595"/>
      <c r="I12" s="203" t="s">
        <v>166</v>
      </c>
      <c r="J12" s="203"/>
      <c r="K12" s="204"/>
      <c r="L12" s="204"/>
      <c r="M12" s="205"/>
      <c r="N12" s="205"/>
      <c r="O12" s="205"/>
      <c r="P12" s="205"/>
      <c r="Q12" s="206"/>
      <c r="R12" s="207"/>
      <c r="S12" s="169"/>
      <c r="T12" s="169"/>
      <c r="U12" s="169"/>
    </row>
    <row r="13" spans="1:21" ht="25.5">
      <c r="A13" s="592"/>
      <c r="B13" s="595"/>
      <c r="C13" s="595"/>
      <c r="D13" s="598"/>
      <c r="E13" s="598"/>
      <c r="F13" s="598"/>
      <c r="G13" s="598"/>
      <c r="H13" s="595"/>
      <c r="I13" s="203" t="s">
        <v>167</v>
      </c>
      <c r="J13" s="203"/>
      <c r="K13" s="204"/>
      <c r="L13" s="204"/>
      <c r="M13" s="205"/>
      <c r="N13" s="205"/>
      <c r="O13" s="205"/>
      <c r="P13" s="205"/>
      <c r="Q13" s="206"/>
      <c r="R13" s="207"/>
      <c r="S13" s="169"/>
      <c r="T13" s="169"/>
      <c r="U13" s="169"/>
    </row>
    <row r="14" spans="1:21" ht="12.75" customHeight="1">
      <c r="A14" s="593"/>
      <c r="B14" s="596"/>
      <c r="C14" s="596"/>
      <c r="D14" s="599"/>
      <c r="E14" s="599"/>
      <c r="F14" s="599"/>
      <c r="G14" s="599"/>
      <c r="H14" s="596"/>
      <c r="I14" s="203" t="s">
        <v>18</v>
      </c>
      <c r="J14" s="203"/>
      <c r="K14" s="204"/>
      <c r="L14" s="204"/>
      <c r="M14" s="205"/>
      <c r="N14" s="205"/>
      <c r="O14" s="205"/>
      <c r="P14" s="205"/>
      <c r="Q14" s="206"/>
      <c r="R14" s="207"/>
      <c r="S14" s="169"/>
      <c r="T14" s="169"/>
      <c r="U14" s="169"/>
    </row>
    <row r="15" spans="1:21" ht="12.75" customHeight="1">
      <c r="A15" s="588" t="s">
        <v>168</v>
      </c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90"/>
      <c r="S15" s="169"/>
      <c r="T15" s="169"/>
      <c r="U15" s="169"/>
    </row>
    <row r="16" spans="1:21">
      <c r="A16" s="591" t="s">
        <v>169</v>
      </c>
      <c r="B16" s="594"/>
      <c r="C16" s="594"/>
      <c r="D16" s="597"/>
      <c r="E16" s="597"/>
      <c r="F16" s="597"/>
      <c r="G16" s="597"/>
      <c r="H16" s="594"/>
      <c r="I16" s="203" t="s">
        <v>164</v>
      </c>
      <c r="J16" s="203"/>
      <c r="K16" s="204"/>
      <c r="L16" s="204"/>
      <c r="M16" s="205"/>
      <c r="N16" s="205"/>
      <c r="O16" s="205"/>
      <c r="P16" s="205"/>
      <c r="Q16" s="206"/>
      <c r="R16" s="207"/>
      <c r="S16" s="169"/>
      <c r="T16" s="169"/>
      <c r="U16" s="169"/>
    </row>
    <row r="17" spans="1:21" ht="34.5" customHeight="1">
      <c r="A17" s="592"/>
      <c r="B17" s="595"/>
      <c r="C17" s="595"/>
      <c r="D17" s="598"/>
      <c r="E17" s="598"/>
      <c r="F17" s="598"/>
      <c r="G17" s="598"/>
      <c r="H17" s="595"/>
      <c r="I17" s="203" t="s">
        <v>165</v>
      </c>
      <c r="J17" s="203"/>
      <c r="K17" s="204"/>
      <c r="L17" s="204"/>
      <c r="M17" s="205"/>
      <c r="N17" s="205"/>
      <c r="O17" s="205"/>
      <c r="P17" s="205"/>
      <c r="Q17" s="206"/>
      <c r="R17" s="207"/>
      <c r="S17" s="169"/>
      <c r="T17" s="169"/>
      <c r="U17" s="169"/>
    </row>
    <row r="18" spans="1:21" ht="47.25" customHeight="1">
      <c r="A18" s="592"/>
      <c r="B18" s="595"/>
      <c r="C18" s="595"/>
      <c r="D18" s="598"/>
      <c r="E18" s="598"/>
      <c r="F18" s="598"/>
      <c r="G18" s="598"/>
      <c r="H18" s="595"/>
      <c r="I18" s="203" t="s">
        <v>166</v>
      </c>
      <c r="J18" s="203"/>
      <c r="K18" s="204"/>
      <c r="L18" s="204"/>
      <c r="M18" s="205"/>
      <c r="N18" s="205"/>
      <c r="O18" s="205"/>
      <c r="P18" s="205"/>
      <c r="Q18" s="206"/>
      <c r="R18" s="207"/>
      <c r="S18" s="169"/>
      <c r="T18" s="169"/>
      <c r="U18" s="169"/>
    </row>
    <row r="19" spans="1:21" ht="25.5">
      <c r="A19" s="592"/>
      <c r="B19" s="595"/>
      <c r="C19" s="595"/>
      <c r="D19" s="598"/>
      <c r="E19" s="598"/>
      <c r="F19" s="598"/>
      <c r="G19" s="598"/>
      <c r="H19" s="595"/>
      <c r="I19" s="203" t="s">
        <v>167</v>
      </c>
      <c r="J19" s="203"/>
      <c r="K19" s="204"/>
      <c r="L19" s="204"/>
      <c r="M19" s="205"/>
      <c r="N19" s="205"/>
      <c r="O19" s="205"/>
      <c r="P19" s="205"/>
      <c r="Q19" s="206"/>
      <c r="R19" s="207"/>
      <c r="S19" s="169"/>
      <c r="T19" s="169"/>
      <c r="U19" s="169"/>
    </row>
    <row r="20" spans="1:21" ht="12.75" customHeight="1" thickBot="1">
      <c r="A20" s="601"/>
      <c r="B20" s="600"/>
      <c r="C20" s="600"/>
      <c r="D20" s="602"/>
      <c r="E20" s="602"/>
      <c r="F20" s="602"/>
      <c r="G20" s="602"/>
      <c r="H20" s="600"/>
      <c r="I20" s="208" t="s">
        <v>18</v>
      </c>
      <c r="J20" s="208"/>
      <c r="K20" s="209"/>
      <c r="L20" s="209"/>
      <c r="M20" s="210"/>
      <c r="N20" s="210"/>
      <c r="O20" s="210"/>
      <c r="P20" s="210"/>
      <c r="Q20" s="211"/>
      <c r="R20" s="212"/>
      <c r="S20" s="169"/>
      <c r="T20" s="169"/>
      <c r="U20" s="169"/>
    </row>
    <row r="21" spans="1:21">
      <c r="A21" s="175"/>
      <c r="B21" s="175"/>
      <c r="C21" s="175"/>
      <c r="D21" s="175"/>
      <c r="E21" s="175"/>
      <c r="F21" s="176"/>
      <c r="G21" s="176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69"/>
      <c r="T21" s="169"/>
      <c r="U21" s="169"/>
    </row>
    <row r="22" spans="1:21">
      <c r="A22" s="172" t="s">
        <v>125</v>
      </c>
      <c r="B22" s="172"/>
      <c r="C22" s="172"/>
      <c r="D22" s="169"/>
      <c r="E22" s="169"/>
      <c r="F22" s="172"/>
      <c r="G22" s="172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>
      <c r="A23" s="172"/>
      <c r="B23" s="172"/>
      <c r="C23" s="172"/>
      <c r="D23" s="169"/>
      <c r="E23" s="169"/>
      <c r="F23" s="172"/>
      <c r="G23" s="172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>
      <c r="A24" s="213" t="s">
        <v>126</v>
      </c>
      <c r="B24" s="172"/>
      <c r="C24" s="172"/>
      <c r="D24" s="169"/>
      <c r="E24" s="169"/>
      <c r="F24" s="172"/>
      <c r="G24" s="172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21">
      <c r="A25" s="213"/>
      <c r="B25" s="214"/>
      <c r="C25" s="169"/>
      <c r="D25" s="169"/>
      <c r="E25" s="169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1:21">
      <c r="A26" s="169"/>
      <c r="B26" s="214"/>
      <c r="C26" s="169"/>
      <c r="D26" s="169"/>
      <c r="E26" s="169"/>
      <c r="F26" s="172"/>
      <c r="G26" s="172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</row>
    <row r="27" spans="1:21">
      <c r="A27" s="169"/>
      <c r="B27" s="214"/>
      <c r="C27" s="169"/>
      <c r="D27" s="169"/>
      <c r="E27" s="169"/>
      <c r="F27" s="172"/>
      <c r="G27" s="172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1:21">
      <c r="A28" s="169"/>
      <c r="B28" s="214"/>
      <c r="C28" s="169"/>
      <c r="D28" s="169"/>
      <c r="E28" s="169"/>
      <c r="F28" s="172"/>
      <c r="G28" s="172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21">
      <c r="A29" s="169"/>
      <c r="B29" s="214"/>
      <c r="C29" s="169"/>
      <c r="D29" s="169"/>
      <c r="E29" s="169"/>
      <c r="F29" s="172"/>
      <c r="G29" s="172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</row>
    <row r="30" spans="1:21">
      <c r="A30" s="169"/>
      <c r="B30" s="214"/>
      <c r="C30" s="169"/>
      <c r="D30" s="169"/>
      <c r="E30" s="169"/>
      <c r="F30" s="172"/>
      <c r="G30" s="172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21">
      <c r="A31" s="169"/>
      <c r="B31" s="214"/>
      <c r="C31" s="169"/>
      <c r="D31" s="169"/>
      <c r="E31" s="169"/>
      <c r="F31" s="172"/>
      <c r="G31" s="172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</row>
    <row r="32" spans="1:21">
      <c r="A32" s="169"/>
      <c r="B32" s="214"/>
      <c r="C32" s="169"/>
      <c r="D32" s="169"/>
      <c r="E32" s="169"/>
      <c r="F32" s="172"/>
      <c r="G32" s="172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</row>
    <row r="33" spans="1:18">
      <c r="A33" s="169"/>
      <c r="B33" s="214"/>
      <c r="C33" s="169"/>
      <c r="D33" s="169"/>
      <c r="E33" s="169"/>
      <c r="F33" s="172"/>
      <c r="G33" s="172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>
      <c r="A34" s="169"/>
      <c r="B34" s="214"/>
      <c r="C34" s="169"/>
      <c r="D34" s="169"/>
      <c r="E34" s="169"/>
      <c r="F34" s="172"/>
      <c r="G34" s="172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Zeros="0" tabSelected="1" zoomScaleNormal="100" workbookViewId="0"/>
  </sheetViews>
  <sheetFormatPr defaultColWidth="11.42578125" defaultRowHeight="12.75"/>
  <cols>
    <col min="1" max="1" width="49.140625" style="125" customWidth="1"/>
    <col min="2" max="2" width="14.140625" style="106" customWidth="1"/>
    <col min="3" max="3" width="3.85546875" style="106" customWidth="1"/>
    <col min="4" max="5" width="11.42578125" style="106"/>
    <col min="6" max="6" width="3.85546875" style="106" customWidth="1"/>
    <col min="7" max="16384" width="11.42578125" style="106"/>
  </cols>
  <sheetData>
    <row r="1" spans="1:5" ht="25.5">
      <c r="A1" s="130" t="s">
        <v>103</v>
      </c>
      <c r="B1" s="107" t="s">
        <v>104</v>
      </c>
    </row>
    <row r="2" spans="1:5" ht="7.5" customHeight="1">
      <c r="A2" s="108"/>
    </row>
    <row r="3" spans="1:5">
      <c r="A3" s="108"/>
      <c r="B3" s="109" t="s">
        <v>105</v>
      </c>
    </row>
    <row r="4" spans="1:5" s="111" customFormat="1" ht="25.5">
      <c r="A4" s="110" t="s">
        <v>106</v>
      </c>
      <c r="B4" s="514" t="s">
        <v>460</v>
      </c>
    </row>
    <row r="5" spans="1:5" s="111" customFormat="1">
      <c r="A5" s="110"/>
      <c r="B5" s="131"/>
    </row>
    <row r="6" spans="1:5" s="111" customFormat="1" ht="12.75" customHeight="1">
      <c r="A6" s="112"/>
      <c r="B6" s="511" t="s">
        <v>127</v>
      </c>
      <c r="D6" s="512" t="s">
        <v>94</v>
      </c>
    </row>
    <row r="7" spans="1:5" s="111" customFormat="1" ht="39" customHeight="1">
      <c r="A7" s="113" t="s">
        <v>107</v>
      </c>
      <c r="B7" s="513" t="s">
        <v>5</v>
      </c>
      <c r="D7" s="513" t="s">
        <v>5</v>
      </c>
    </row>
    <row r="8" spans="1:5" s="111" customFormat="1" ht="12.75" customHeight="1">
      <c r="A8" s="114" t="s">
        <v>108</v>
      </c>
      <c r="B8" s="115"/>
    </row>
    <row r="9" spans="1:5" s="111" customFormat="1" ht="12.75" customHeight="1">
      <c r="A9" s="116"/>
      <c r="B9" s="115"/>
    </row>
    <row r="10" spans="1:5" s="111" customFormat="1" ht="12.75" customHeight="1">
      <c r="A10" s="114" t="s">
        <v>109</v>
      </c>
      <c r="B10" s="115"/>
      <c r="D10" s="115"/>
    </row>
    <row r="11" spans="1:5" s="111" customFormat="1" ht="12.75" customHeight="1">
      <c r="A11" s="116"/>
      <c r="B11" s="115"/>
      <c r="D11" s="106"/>
      <c r="E11" s="106"/>
    </row>
    <row r="12" spans="1:5" s="111" customFormat="1" ht="12.75" customHeight="1">
      <c r="A12" s="114" t="s">
        <v>0</v>
      </c>
      <c r="B12" s="115"/>
      <c r="D12" s="115"/>
    </row>
    <row r="13" spans="1:5" s="111" customFormat="1" ht="12.75" customHeight="1">
      <c r="A13" s="117" t="s">
        <v>110</v>
      </c>
      <c r="B13" s="115"/>
      <c r="D13" s="115"/>
    </row>
    <row r="14" spans="1:5" s="111" customFormat="1" ht="12.75" customHeight="1">
      <c r="A14" s="118" t="s">
        <v>111</v>
      </c>
      <c r="B14" s="115"/>
      <c r="D14" s="115"/>
    </row>
    <row r="15" spans="1:5" s="111" customFormat="1" ht="12.75" customHeight="1">
      <c r="A15" s="118" t="s">
        <v>112</v>
      </c>
      <c r="B15" s="115"/>
      <c r="D15" s="115"/>
    </row>
    <row r="16" spans="1:5" s="111" customFormat="1" ht="25.5">
      <c r="A16" s="118" t="s">
        <v>113</v>
      </c>
      <c r="B16" s="115"/>
      <c r="D16" s="115"/>
    </row>
    <row r="17" spans="1:4" s="111" customFormat="1" ht="25.5">
      <c r="A17" s="118" t="s">
        <v>114</v>
      </c>
      <c r="B17" s="115"/>
      <c r="D17" s="115"/>
    </row>
    <row r="18" spans="1:4" s="111" customFormat="1" ht="12.75" customHeight="1">
      <c r="A18" s="119" t="s">
        <v>115</v>
      </c>
      <c r="B18" s="115"/>
      <c r="D18" s="115"/>
    </row>
    <row r="19" spans="1:4" s="111" customFormat="1" ht="12.75" customHeight="1">
      <c r="A19" s="119" t="s">
        <v>116</v>
      </c>
      <c r="B19" s="115"/>
      <c r="D19" s="115"/>
    </row>
    <row r="20" spans="1:4" s="111" customFormat="1" ht="12.75" customHeight="1">
      <c r="A20" s="119"/>
      <c r="B20" s="115"/>
    </row>
    <row r="21" spans="1:4" s="111" customFormat="1" ht="12.75" customHeight="1">
      <c r="A21" s="114" t="s">
        <v>6</v>
      </c>
      <c r="B21" s="115"/>
      <c r="D21" s="115"/>
    </row>
    <row r="22" spans="1:4" s="111" customFormat="1" ht="12.75" customHeight="1">
      <c r="A22" s="120" t="s">
        <v>117</v>
      </c>
      <c r="B22" s="115"/>
      <c r="D22" s="115"/>
    </row>
    <row r="23" spans="1:4" s="111" customFormat="1" ht="25.5">
      <c r="A23" s="118" t="s">
        <v>118</v>
      </c>
      <c r="B23" s="115"/>
      <c r="D23" s="115"/>
    </row>
    <row r="24" spans="1:4" s="111" customFormat="1" ht="12.75" customHeight="1">
      <c r="A24" s="116"/>
      <c r="B24" s="115"/>
    </row>
    <row r="25" spans="1:4" s="111" customFormat="1" ht="12.75" customHeight="1">
      <c r="A25" s="114" t="s">
        <v>119</v>
      </c>
      <c r="B25" s="115"/>
    </row>
    <row r="26" spans="1:4" s="111" customFormat="1" ht="12.75" customHeight="1">
      <c r="A26" s="116"/>
      <c r="B26" s="115"/>
    </row>
    <row r="27" spans="1:4" s="111" customFormat="1" ht="12.75" customHeight="1">
      <c r="A27" s="114" t="s">
        <v>120</v>
      </c>
      <c r="B27" s="115"/>
    </row>
    <row r="28" spans="1:4" s="111" customFormat="1" ht="24.75" customHeight="1">
      <c r="A28" s="118" t="s">
        <v>121</v>
      </c>
      <c r="B28" s="115"/>
    </row>
    <row r="29" spans="1:4" s="111" customFormat="1" ht="12.75" customHeight="1">
      <c r="A29" s="116"/>
      <c r="B29" s="115"/>
    </row>
    <row r="30" spans="1:4" s="111" customFormat="1" ht="12.75" customHeight="1">
      <c r="A30" s="114" t="s">
        <v>122</v>
      </c>
      <c r="B30" s="115"/>
    </row>
    <row r="31" spans="1:4" s="111" customFormat="1" ht="12.75" customHeight="1">
      <c r="A31" s="121"/>
      <c r="B31" s="122"/>
    </row>
    <row r="32" spans="1:4" s="111" customFormat="1" ht="12.75" customHeight="1">
      <c r="A32" s="121"/>
      <c r="B32" s="122"/>
    </row>
    <row r="33" spans="1:2" s="111" customFormat="1" ht="12.75" customHeight="1">
      <c r="A33" s="121"/>
      <c r="B33" s="122"/>
    </row>
    <row r="34" spans="1:2" s="111" customFormat="1" ht="12.75" customHeight="1">
      <c r="A34" s="123" t="s">
        <v>123</v>
      </c>
    </row>
    <row r="35" spans="1:2" ht="14.25" customHeight="1">
      <c r="A35" s="124" t="s">
        <v>124</v>
      </c>
      <c r="B35" s="124"/>
    </row>
    <row r="36" spans="1:2" ht="15" customHeight="1">
      <c r="A36" s="52" t="s">
        <v>125</v>
      </c>
      <c r="B36" s="125"/>
    </row>
    <row r="37" spans="1:2" ht="15" customHeight="1">
      <c r="A37" s="52"/>
      <c r="B37" s="125"/>
    </row>
    <row r="38" spans="1:2" ht="15" customHeight="1">
      <c r="A38" s="52" t="s">
        <v>126</v>
      </c>
      <c r="B38" s="125"/>
    </row>
    <row r="39" spans="1:2">
      <c r="A39" s="126"/>
      <c r="B39" s="127"/>
    </row>
    <row r="40" spans="1:2">
      <c r="A40" s="126"/>
      <c r="B40" s="127"/>
    </row>
    <row r="41" spans="1:2">
      <c r="B41" s="125"/>
    </row>
    <row r="42" spans="1:2" s="128" customFormat="1">
      <c r="A42" s="125"/>
      <c r="B42" s="127"/>
    </row>
    <row r="43" spans="1:2" s="128" customFormat="1">
      <c r="A43" s="129"/>
      <c r="B43" s="127"/>
    </row>
    <row r="44" spans="1:2">
      <c r="A44" s="129"/>
      <c r="B44" s="125"/>
    </row>
    <row r="45" spans="1:2">
      <c r="B45" s="125"/>
    </row>
    <row r="46" spans="1:2">
      <c r="B46" s="125"/>
    </row>
    <row r="47" spans="1:2">
      <c r="B47" s="125"/>
    </row>
    <row r="48" spans="1:2">
      <c r="B48" s="125"/>
    </row>
    <row r="49" spans="2:2">
      <c r="B49" s="125"/>
    </row>
    <row r="50" spans="2:2">
      <c r="B50" s="125"/>
    </row>
    <row r="51" spans="2:2">
      <c r="B51" s="125"/>
    </row>
    <row r="52" spans="2:2">
      <c r="B52" s="125"/>
    </row>
    <row r="53" spans="2:2">
      <c r="B53" s="125"/>
    </row>
    <row r="54" spans="2:2">
      <c r="B54" s="125"/>
    </row>
    <row r="55" spans="2:2">
      <c r="B55" s="125"/>
    </row>
    <row r="56" spans="2:2">
      <c r="B56" s="125"/>
    </row>
    <row r="57" spans="2:2">
      <c r="B57" s="125"/>
    </row>
    <row r="58" spans="2:2">
      <c r="B58" s="125"/>
    </row>
    <row r="59" spans="2:2">
      <c r="B59" s="125"/>
    </row>
    <row r="60" spans="2:2">
      <c r="B60" s="125"/>
    </row>
    <row r="61" spans="2:2">
      <c r="B61" s="125"/>
    </row>
    <row r="62" spans="2:2">
      <c r="B62" s="125"/>
    </row>
    <row r="63" spans="2:2">
      <c r="B63" s="125"/>
    </row>
    <row r="64" spans="2:2">
      <c r="B64" s="125"/>
    </row>
    <row r="65" spans="2:2">
      <c r="B65" s="125"/>
    </row>
    <row r="66" spans="2:2">
      <c r="B66" s="125"/>
    </row>
    <row r="67" spans="2:2">
      <c r="B67" s="125"/>
    </row>
    <row r="68" spans="2:2">
      <c r="B68" s="125"/>
    </row>
    <row r="69" spans="2:2">
      <c r="B69" s="125"/>
    </row>
    <row r="70" spans="2:2">
      <c r="B70" s="125"/>
    </row>
    <row r="71" spans="2:2">
      <c r="B71" s="125"/>
    </row>
    <row r="72" spans="2:2">
      <c r="B72" s="125"/>
    </row>
    <row r="73" spans="2:2">
      <c r="B73" s="125"/>
    </row>
    <row r="74" spans="2:2">
      <c r="B74" s="125"/>
    </row>
    <row r="75" spans="2:2">
      <c r="B75" s="125"/>
    </row>
    <row r="76" spans="2:2">
      <c r="B76" s="125"/>
    </row>
    <row r="77" spans="2:2">
      <c r="B77" s="125"/>
    </row>
    <row r="78" spans="2:2">
      <c r="B78" s="125"/>
    </row>
    <row r="79" spans="2:2">
      <c r="B79" s="125"/>
    </row>
    <row r="80" spans="2:2">
      <c r="B80" s="125"/>
    </row>
    <row r="81" spans="2:2">
      <c r="B81" s="125"/>
    </row>
    <row r="82" spans="2:2">
      <c r="B82" s="125"/>
    </row>
    <row r="83" spans="2:2">
      <c r="B83" s="125"/>
    </row>
    <row r="84" spans="2:2">
      <c r="B84" s="125"/>
    </row>
    <row r="85" spans="2:2">
      <c r="B85" s="125"/>
    </row>
    <row r="86" spans="2:2">
      <c r="B86" s="125"/>
    </row>
    <row r="87" spans="2:2">
      <c r="B87" s="125"/>
    </row>
    <row r="88" spans="2:2">
      <c r="B88" s="125"/>
    </row>
    <row r="89" spans="2:2">
      <c r="B89" s="125"/>
    </row>
    <row r="90" spans="2:2">
      <c r="B90" s="125"/>
    </row>
    <row r="91" spans="2:2">
      <c r="B91" s="125"/>
    </row>
    <row r="92" spans="2:2">
      <c r="B92" s="125"/>
    </row>
    <row r="93" spans="2:2">
      <c r="B93" s="125"/>
    </row>
    <row r="94" spans="2:2">
      <c r="B94" s="125"/>
    </row>
    <row r="95" spans="2:2">
      <c r="B95" s="125"/>
    </row>
    <row r="96" spans="2:2">
      <c r="B96" s="125"/>
    </row>
    <row r="97" spans="2:2">
      <c r="B97" s="125"/>
    </row>
    <row r="98" spans="2:2">
      <c r="B98" s="125"/>
    </row>
    <row r="99" spans="2:2">
      <c r="B99" s="125"/>
    </row>
    <row r="100" spans="2:2">
      <c r="B100" s="125"/>
    </row>
    <row r="101" spans="2:2">
      <c r="B101" s="125"/>
    </row>
    <row r="102" spans="2:2">
      <c r="B102" s="125"/>
    </row>
    <row r="103" spans="2:2">
      <c r="B103" s="125"/>
    </row>
    <row r="104" spans="2:2">
      <c r="B104" s="125"/>
    </row>
    <row r="105" spans="2:2">
      <c r="B105" s="125"/>
    </row>
    <row r="106" spans="2:2">
      <c r="B106" s="125"/>
    </row>
    <row r="107" spans="2:2">
      <c r="B107" s="125"/>
    </row>
    <row r="108" spans="2:2">
      <c r="B108" s="125"/>
    </row>
    <row r="109" spans="2:2">
      <c r="B109" s="125"/>
    </row>
    <row r="110" spans="2:2">
      <c r="B110" s="125"/>
    </row>
    <row r="111" spans="2:2">
      <c r="B111" s="125"/>
    </row>
    <row r="112" spans="2:2">
      <c r="B112" s="125"/>
    </row>
    <row r="113" spans="2:2">
      <c r="B113" s="125"/>
    </row>
    <row r="114" spans="2:2">
      <c r="B114" s="125"/>
    </row>
    <row r="115" spans="2:2">
      <c r="B115" s="125"/>
    </row>
    <row r="116" spans="2:2">
      <c r="B116" s="125"/>
    </row>
    <row r="117" spans="2:2">
      <c r="B117" s="125"/>
    </row>
    <row r="118" spans="2:2">
      <c r="B118" s="125"/>
    </row>
    <row r="119" spans="2:2">
      <c r="B119" s="125"/>
    </row>
    <row r="120" spans="2:2">
      <c r="B120" s="125"/>
    </row>
    <row r="121" spans="2:2">
      <c r="B121" s="125"/>
    </row>
    <row r="122" spans="2:2">
      <c r="B122" s="125"/>
    </row>
    <row r="123" spans="2:2">
      <c r="B123" s="125"/>
    </row>
    <row r="124" spans="2:2">
      <c r="B124" s="125"/>
    </row>
    <row r="125" spans="2:2">
      <c r="B125" s="125"/>
    </row>
    <row r="126" spans="2:2">
      <c r="B126" s="125"/>
    </row>
    <row r="127" spans="2:2">
      <c r="B127" s="125"/>
    </row>
    <row r="128" spans="2:2">
      <c r="B128" s="125"/>
    </row>
    <row r="129" spans="2:2">
      <c r="B129" s="125"/>
    </row>
    <row r="130" spans="2:2">
      <c r="B130" s="125"/>
    </row>
    <row r="131" spans="2:2">
      <c r="B131" s="125"/>
    </row>
    <row r="132" spans="2:2">
      <c r="B132" s="125"/>
    </row>
    <row r="133" spans="2:2">
      <c r="B133" s="125"/>
    </row>
    <row r="134" spans="2:2">
      <c r="B134" s="125"/>
    </row>
    <row r="135" spans="2:2">
      <c r="B135" s="125"/>
    </row>
    <row r="136" spans="2:2">
      <c r="B136" s="125"/>
    </row>
    <row r="137" spans="2:2">
      <c r="B137" s="125"/>
    </row>
    <row r="138" spans="2:2">
      <c r="B138" s="125"/>
    </row>
    <row r="139" spans="2:2">
      <c r="B139" s="125"/>
    </row>
    <row r="140" spans="2:2">
      <c r="B140" s="125"/>
    </row>
    <row r="141" spans="2:2">
      <c r="B141" s="125"/>
    </row>
    <row r="142" spans="2:2">
      <c r="B142" s="125"/>
    </row>
    <row r="143" spans="2:2">
      <c r="B143" s="125"/>
    </row>
    <row r="144" spans="2:2">
      <c r="B144" s="125"/>
    </row>
    <row r="145" spans="2:2">
      <c r="B145" s="125"/>
    </row>
    <row r="146" spans="2:2">
      <c r="B146" s="125"/>
    </row>
    <row r="147" spans="2:2">
      <c r="B147" s="125"/>
    </row>
    <row r="148" spans="2:2">
      <c r="B148" s="125"/>
    </row>
    <row r="149" spans="2:2">
      <c r="B149" s="125"/>
    </row>
    <row r="150" spans="2:2">
      <c r="B150" s="125"/>
    </row>
    <row r="151" spans="2:2">
      <c r="B151" s="125"/>
    </row>
    <row r="152" spans="2:2">
      <c r="B152" s="125"/>
    </row>
    <row r="153" spans="2:2">
      <c r="B153" s="125"/>
    </row>
    <row r="154" spans="2:2">
      <c r="B154" s="125"/>
    </row>
    <row r="155" spans="2:2">
      <c r="B155" s="125"/>
    </row>
    <row r="156" spans="2:2">
      <c r="B156" s="125"/>
    </row>
    <row r="157" spans="2:2">
      <c r="B157" s="125"/>
    </row>
    <row r="158" spans="2:2">
      <c r="B158" s="125"/>
    </row>
    <row r="159" spans="2:2">
      <c r="B159" s="125"/>
    </row>
    <row r="160" spans="2:2">
      <c r="B160" s="125"/>
    </row>
    <row r="161" spans="2:2">
      <c r="B161" s="125"/>
    </row>
    <row r="162" spans="2:2">
      <c r="B162" s="125"/>
    </row>
    <row r="163" spans="2:2">
      <c r="B163" s="125"/>
    </row>
    <row r="164" spans="2:2">
      <c r="B164" s="125"/>
    </row>
    <row r="165" spans="2:2">
      <c r="B165" s="125"/>
    </row>
  </sheetData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showZeros="0" zoomScaleNormal="100" workbookViewId="0">
      <selection activeCell="B36" sqref="B36"/>
    </sheetView>
  </sheetViews>
  <sheetFormatPr defaultColWidth="9.140625" defaultRowHeight="12.75"/>
  <cols>
    <col min="1" max="1" width="34" style="15" customWidth="1"/>
    <col min="2" max="2" width="11.85546875" style="15" bestFit="1" customWidth="1"/>
    <col min="3" max="3" width="10.28515625" style="15" hidden="1" customWidth="1"/>
    <col min="4" max="4" width="11.7109375" style="15" bestFit="1" customWidth="1"/>
    <col min="5" max="6" width="11.7109375" style="151" customWidth="1"/>
    <col min="7" max="7" width="10.7109375" style="15" bestFit="1" customWidth="1"/>
    <col min="8" max="16384" width="9.140625" style="15"/>
  </cols>
  <sheetData>
    <row r="1" spans="1:8">
      <c r="A1" s="130" t="s">
        <v>130</v>
      </c>
      <c r="H1" s="132" t="s">
        <v>128</v>
      </c>
    </row>
    <row r="2" spans="1:8" ht="15">
      <c r="A2" s="105"/>
      <c r="H2" s="132"/>
    </row>
    <row r="3" spans="1:8">
      <c r="E3" s="152"/>
      <c r="F3" s="152" t="s">
        <v>105</v>
      </c>
    </row>
    <row r="4" spans="1:8" ht="15" customHeight="1">
      <c r="A4" s="10"/>
      <c r="B4" s="515">
        <v>2017</v>
      </c>
      <c r="C4" s="516"/>
      <c r="D4" s="517"/>
      <c r="E4" s="518" t="s">
        <v>131</v>
      </c>
      <c r="F4" s="521" t="s">
        <v>88</v>
      </c>
      <c r="G4" s="520" t="s">
        <v>91</v>
      </c>
      <c r="H4" s="520"/>
    </row>
    <row r="5" spans="1:8" ht="29.25" customHeight="1">
      <c r="A5" s="10"/>
      <c r="B5" s="73" t="s">
        <v>49</v>
      </c>
      <c r="C5" s="74" t="s">
        <v>50</v>
      </c>
      <c r="D5" s="75" t="s">
        <v>51</v>
      </c>
      <c r="E5" s="519"/>
      <c r="F5" s="522"/>
      <c r="G5" s="76" t="s">
        <v>4</v>
      </c>
      <c r="H5" s="76" t="s">
        <v>89</v>
      </c>
    </row>
    <row r="6" spans="1:8" ht="12.75" customHeight="1">
      <c r="A6" s="133"/>
      <c r="B6" s="134"/>
      <c r="G6" s="135">
        <f t="shared" ref="G6:G9" si="0">IF(F6=0,0,F6-D6)</f>
        <v>0</v>
      </c>
      <c r="H6" s="136" t="str">
        <f t="shared" ref="H6:H9" si="1">IF(F6=0,"",G6/D6)</f>
        <v/>
      </c>
    </row>
    <row r="7" spans="1:8">
      <c r="A7" s="142"/>
      <c r="B7" s="141"/>
      <c r="C7" s="144"/>
      <c r="D7" s="140">
        <f t="shared" ref="D7:D9" si="2">SUM(B7:C7)</f>
        <v>0</v>
      </c>
      <c r="E7" s="153"/>
      <c r="F7" s="155"/>
      <c r="G7" s="141">
        <f t="shared" si="0"/>
        <v>0</v>
      </c>
      <c r="H7" s="147" t="str">
        <f t="shared" si="1"/>
        <v/>
      </c>
    </row>
    <row r="8" spans="1:8" ht="12.75" customHeight="1">
      <c r="A8" s="138" t="s">
        <v>129</v>
      </c>
      <c r="B8" s="139"/>
      <c r="C8" s="139"/>
      <c r="D8" s="139"/>
      <c r="E8" s="154"/>
      <c r="F8" s="145"/>
      <c r="G8" s="139"/>
      <c r="H8" s="146"/>
    </row>
    <row r="9" spans="1:8">
      <c r="A9" s="142" t="s">
        <v>5</v>
      </c>
      <c r="B9" s="143">
        <v>2800</v>
      </c>
      <c r="C9" s="144"/>
      <c r="D9" s="140">
        <f t="shared" si="2"/>
        <v>2800</v>
      </c>
      <c r="E9" s="153">
        <v>2800</v>
      </c>
      <c r="F9" s="155">
        <v>2800</v>
      </c>
      <c r="G9" s="143">
        <f t="shared" si="0"/>
        <v>0</v>
      </c>
      <c r="H9" s="148">
        <f t="shared" si="1"/>
        <v>0</v>
      </c>
    </row>
  </sheetData>
  <mergeCells count="4">
    <mergeCell ref="B4:D4"/>
    <mergeCell ref="E4:E5"/>
    <mergeCell ref="G4:H4"/>
    <mergeCell ref="F4:F5"/>
  </mergeCells>
  <pageMargins left="1.1811023622047245" right="0.47244094488188981" top="0.47244094488188981" bottom="0.98425196850393704" header="0.51181102362204722" footer="0.51181102362204722"/>
  <pageSetup paperSize="9" scale="80" orientation="portrait" r:id="rId1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showZeros="0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2.75"/>
  <cols>
    <col min="1" max="1" width="41.42578125" style="70" customWidth="1"/>
    <col min="2" max="2" width="10.7109375" style="72" bestFit="1" customWidth="1"/>
    <col min="3" max="3" width="10.85546875" style="72" hidden="1" customWidth="1"/>
    <col min="4" max="4" width="10.7109375" style="72" customWidth="1"/>
    <col min="5" max="5" width="10.7109375" style="72" bestFit="1" customWidth="1"/>
    <col min="6" max="6" width="11.5703125" style="19" bestFit="1" customWidth="1"/>
    <col min="7" max="7" width="10.7109375" style="19" customWidth="1"/>
    <col min="8" max="8" width="12.140625" style="19" customWidth="1"/>
    <col min="9" max="9" width="7.85546875" style="19" bestFit="1" customWidth="1"/>
    <col min="10" max="16384" width="9.140625" style="69"/>
  </cols>
  <sheetData>
    <row r="1" spans="1:9">
      <c r="A1" s="149" t="s">
        <v>17</v>
      </c>
    </row>
    <row r="2" spans="1:9" ht="15">
      <c r="A2" s="81"/>
      <c r="B2" s="68"/>
      <c r="C2" s="68"/>
      <c r="D2" s="68"/>
      <c r="E2" s="68"/>
      <c r="F2" s="6"/>
      <c r="G2" s="6"/>
      <c r="H2" s="6"/>
      <c r="I2" s="80" t="s">
        <v>90</v>
      </c>
    </row>
    <row r="3" spans="1:9" ht="12.75" customHeight="1">
      <c r="A3" s="67"/>
      <c r="B3" s="515">
        <v>2017</v>
      </c>
      <c r="C3" s="516"/>
      <c r="D3" s="517"/>
      <c r="E3" s="518" t="s">
        <v>93</v>
      </c>
      <c r="F3" s="521" t="s">
        <v>88</v>
      </c>
      <c r="G3" s="523" t="s">
        <v>92</v>
      </c>
      <c r="H3" s="520" t="s">
        <v>91</v>
      </c>
      <c r="I3" s="520"/>
    </row>
    <row r="4" spans="1:9" ht="38.25">
      <c r="B4" s="73" t="s">
        <v>49</v>
      </c>
      <c r="C4" s="74" t="s">
        <v>50</v>
      </c>
      <c r="D4" s="75" t="s">
        <v>51</v>
      </c>
      <c r="E4" s="519"/>
      <c r="F4" s="522"/>
      <c r="G4" s="524"/>
      <c r="H4" s="76" t="s">
        <v>4</v>
      </c>
      <c r="I4" s="76" t="s">
        <v>89</v>
      </c>
    </row>
    <row r="5" spans="1:9">
      <c r="A5" s="84"/>
      <c r="B5" s="82"/>
      <c r="C5" s="82"/>
      <c r="D5" s="82"/>
      <c r="E5" s="82"/>
      <c r="F5" s="83"/>
      <c r="G5" s="83"/>
      <c r="H5" s="83"/>
      <c r="I5" s="83"/>
    </row>
    <row r="6" spans="1:9" s="71" customFormat="1">
      <c r="A6" s="27"/>
      <c r="B6" s="31"/>
      <c r="C6" s="31"/>
      <c r="D6" s="31">
        <f t="shared" ref="D6:D13" si="0">SUM(B6:C6)</f>
        <v>0</v>
      </c>
      <c r="E6" s="88"/>
      <c r="F6" s="31"/>
      <c r="G6" s="31">
        <f t="shared" ref="G6:G13" si="1">F6-E6</f>
        <v>0</v>
      </c>
      <c r="H6" s="31">
        <f t="shared" ref="H6:H13" si="2">IF(F6=0,0,F6-D6)</f>
        <v>0</v>
      </c>
      <c r="I6" s="79" t="str">
        <f t="shared" ref="I6:I13" si="3">IF(D6=0,"",H6/D6)</f>
        <v/>
      </c>
    </row>
    <row r="7" spans="1:9">
      <c r="A7" s="28" t="s">
        <v>23</v>
      </c>
      <c r="B7" s="29">
        <f>B8+B10</f>
        <v>29066</v>
      </c>
      <c r="C7" s="29"/>
      <c r="D7" s="29">
        <f t="shared" si="0"/>
        <v>29066</v>
      </c>
      <c r="E7" s="86">
        <f>E8+E10</f>
        <v>33066</v>
      </c>
      <c r="F7" s="29">
        <f>F8+F10</f>
        <v>33066</v>
      </c>
      <c r="G7" s="29">
        <f t="shared" si="1"/>
        <v>0</v>
      </c>
      <c r="H7" s="29">
        <f t="shared" si="2"/>
        <v>4000</v>
      </c>
      <c r="I7" s="77">
        <f t="shared" si="3"/>
        <v>0.13761783527145119</v>
      </c>
    </row>
    <row r="8" spans="1:9">
      <c r="A8" s="26" t="s">
        <v>24</v>
      </c>
      <c r="B8" s="30">
        <f>B9</f>
        <v>6300</v>
      </c>
      <c r="C8" s="30"/>
      <c r="D8" s="30">
        <f t="shared" si="0"/>
        <v>6300</v>
      </c>
      <c r="E8" s="87">
        <f>E9</f>
        <v>6300</v>
      </c>
      <c r="F8" s="30">
        <f>F9</f>
        <v>6300</v>
      </c>
      <c r="G8" s="30">
        <f t="shared" si="1"/>
        <v>0</v>
      </c>
      <c r="H8" s="30">
        <f t="shared" si="2"/>
        <v>0</v>
      </c>
      <c r="I8" s="78">
        <f t="shared" si="3"/>
        <v>0</v>
      </c>
    </row>
    <row r="9" spans="1:9">
      <c r="A9" s="27" t="s">
        <v>25</v>
      </c>
      <c r="B9" s="31">
        <v>6300</v>
      </c>
      <c r="C9" s="31"/>
      <c r="D9" s="31">
        <f t="shared" si="0"/>
        <v>6300</v>
      </c>
      <c r="E9" s="88">
        <v>6300</v>
      </c>
      <c r="F9" s="31">
        <v>6300</v>
      </c>
      <c r="G9" s="31">
        <f t="shared" si="1"/>
        <v>0</v>
      </c>
      <c r="H9" s="31">
        <f t="shared" si="2"/>
        <v>0</v>
      </c>
      <c r="I9" s="79">
        <f t="shared" si="3"/>
        <v>0</v>
      </c>
    </row>
    <row r="10" spans="1:9">
      <c r="A10" s="26" t="s">
        <v>19</v>
      </c>
      <c r="B10" s="30">
        <f>B11+B12</f>
        <v>22766</v>
      </c>
      <c r="C10" s="30"/>
      <c r="D10" s="30">
        <f t="shared" si="0"/>
        <v>22766</v>
      </c>
      <c r="E10" s="87">
        <f>E11+E12</f>
        <v>26766</v>
      </c>
      <c r="F10" s="30">
        <f>F11+F12</f>
        <v>26766</v>
      </c>
      <c r="G10" s="30">
        <f t="shared" si="1"/>
        <v>0</v>
      </c>
      <c r="H10" s="30">
        <f t="shared" si="2"/>
        <v>4000</v>
      </c>
      <c r="I10" s="78">
        <f t="shared" si="3"/>
        <v>0.17570060616709127</v>
      </c>
    </row>
    <row r="11" spans="1:9">
      <c r="A11" s="27" t="s">
        <v>20</v>
      </c>
      <c r="B11" s="31">
        <v>12566</v>
      </c>
      <c r="C11" s="31"/>
      <c r="D11" s="31">
        <f t="shared" si="0"/>
        <v>12566</v>
      </c>
      <c r="E11" s="88">
        <v>17966</v>
      </c>
      <c r="F11" s="31">
        <v>17966</v>
      </c>
      <c r="G11" s="31">
        <f t="shared" si="1"/>
        <v>0</v>
      </c>
      <c r="H11" s="31">
        <f t="shared" si="2"/>
        <v>5400</v>
      </c>
      <c r="I11" s="79">
        <f t="shared" si="3"/>
        <v>0.42973102021327392</v>
      </c>
    </row>
    <row r="12" spans="1:9">
      <c r="A12" s="27" t="s">
        <v>21</v>
      </c>
      <c r="B12" s="31">
        <v>10200</v>
      </c>
      <c r="C12" s="31"/>
      <c r="D12" s="31">
        <f t="shared" si="0"/>
        <v>10200</v>
      </c>
      <c r="E12" s="88">
        <v>8800</v>
      </c>
      <c r="F12" s="31">
        <v>8800</v>
      </c>
      <c r="G12" s="31">
        <f t="shared" si="1"/>
        <v>0</v>
      </c>
      <c r="H12" s="31">
        <f t="shared" si="2"/>
        <v>-1400</v>
      </c>
      <c r="I12" s="79">
        <f t="shared" si="3"/>
        <v>-0.13725490196078433</v>
      </c>
    </row>
    <row r="13" spans="1:9">
      <c r="A13" s="26"/>
      <c r="B13" s="30"/>
      <c r="C13" s="30"/>
      <c r="D13" s="30">
        <f t="shared" si="0"/>
        <v>0</v>
      </c>
      <c r="E13" s="87"/>
      <c r="F13" s="30"/>
      <c r="G13" s="30">
        <f t="shared" si="1"/>
        <v>0</v>
      </c>
      <c r="H13" s="30">
        <f t="shared" si="2"/>
        <v>0</v>
      </c>
      <c r="I13" s="78" t="str">
        <f t="shared" si="3"/>
        <v/>
      </c>
    </row>
  </sheetData>
  <mergeCells count="5">
    <mergeCell ref="B3:D3"/>
    <mergeCell ref="F3:F4"/>
    <mergeCell ref="H3:I3"/>
    <mergeCell ref="E3:E4"/>
    <mergeCell ref="G3:G4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9"/>
  <sheetViews>
    <sheetView showZeros="0" zoomScaleNormal="100" workbookViewId="0"/>
  </sheetViews>
  <sheetFormatPr defaultRowHeight="12.75"/>
  <cols>
    <col min="1" max="1" width="4.28515625" style="158" bestFit="1" customWidth="1"/>
    <col min="2" max="2" width="27.28515625" style="158" customWidth="1"/>
    <col min="3" max="3" width="11.140625" style="158" customWidth="1"/>
    <col min="4" max="4" width="9.85546875" style="158" bestFit="1" customWidth="1"/>
    <col min="5" max="5" width="10.85546875" style="158" bestFit="1" customWidth="1"/>
    <col min="6" max="6" width="8.85546875" style="158" bestFit="1" customWidth="1"/>
    <col min="7" max="249" width="9.140625" style="158"/>
    <col min="250" max="250" width="4.28515625" style="158" bestFit="1" customWidth="1"/>
    <col min="251" max="251" width="35.42578125" style="158" customWidth="1"/>
    <col min="252" max="254" width="11.140625" style="158" bestFit="1" customWidth="1"/>
    <col min="255" max="255" width="12.7109375" style="158" bestFit="1" customWidth="1"/>
    <col min="256" max="256" width="12.42578125" style="158" customWidth="1"/>
    <col min="257" max="257" width="12.7109375" style="158" customWidth="1"/>
    <col min="258" max="258" width="2.7109375" style="158" customWidth="1"/>
    <col min="259" max="505" width="9.140625" style="158"/>
    <col min="506" max="506" width="4.28515625" style="158" bestFit="1" customWidth="1"/>
    <col min="507" max="507" width="35.42578125" style="158" customWidth="1"/>
    <col min="508" max="510" width="11.140625" style="158" bestFit="1" customWidth="1"/>
    <col min="511" max="511" width="12.7109375" style="158" bestFit="1" customWidth="1"/>
    <col min="512" max="512" width="12.42578125" style="158" customWidth="1"/>
    <col min="513" max="513" width="12.7109375" style="158" customWidth="1"/>
    <col min="514" max="514" width="2.7109375" style="158" customWidth="1"/>
    <col min="515" max="761" width="9.140625" style="158"/>
    <col min="762" max="762" width="4.28515625" style="158" bestFit="1" customWidth="1"/>
    <col min="763" max="763" width="35.42578125" style="158" customWidth="1"/>
    <col min="764" max="766" width="11.140625" style="158" bestFit="1" customWidth="1"/>
    <col min="767" max="767" width="12.7109375" style="158" bestFit="1" customWidth="1"/>
    <col min="768" max="768" width="12.42578125" style="158" customWidth="1"/>
    <col min="769" max="769" width="12.7109375" style="158" customWidth="1"/>
    <col min="770" max="770" width="2.7109375" style="158" customWidth="1"/>
    <col min="771" max="1017" width="9.140625" style="158"/>
    <col min="1018" max="1018" width="4.28515625" style="158" bestFit="1" customWidth="1"/>
    <col min="1019" max="1019" width="35.42578125" style="158" customWidth="1"/>
    <col min="1020" max="1022" width="11.140625" style="158" bestFit="1" customWidth="1"/>
    <col min="1023" max="1023" width="12.7109375" style="158" bestFit="1" customWidth="1"/>
    <col min="1024" max="1024" width="12.42578125" style="158" customWidth="1"/>
    <col min="1025" max="1025" width="12.7109375" style="158" customWidth="1"/>
    <col min="1026" max="1026" width="2.7109375" style="158" customWidth="1"/>
    <col min="1027" max="1273" width="9.140625" style="158"/>
    <col min="1274" max="1274" width="4.28515625" style="158" bestFit="1" customWidth="1"/>
    <col min="1275" max="1275" width="35.42578125" style="158" customWidth="1"/>
    <col min="1276" max="1278" width="11.140625" style="158" bestFit="1" customWidth="1"/>
    <col min="1279" max="1279" width="12.7109375" style="158" bestFit="1" customWidth="1"/>
    <col min="1280" max="1280" width="12.42578125" style="158" customWidth="1"/>
    <col min="1281" max="1281" width="12.7109375" style="158" customWidth="1"/>
    <col min="1282" max="1282" width="2.7109375" style="158" customWidth="1"/>
    <col min="1283" max="1529" width="9.140625" style="158"/>
    <col min="1530" max="1530" width="4.28515625" style="158" bestFit="1" customWidth="1"/>
    <col min="1531" max="1531" width="35.42578125" style="158" customWidth="1"/>
    <col min="1532" max="1534" width="11.140625" style="158" bestFit="1" customWidth="1"/>
    <col min="1535" max="1535" width="12.7109375" style="158" bestFit="1" customWidth="1"/>
    <col min="1536" max="1536" width="12.42578125" style="158" customWidth="1"/>
    <col min="1537" max="1537" width="12.7109375" style="158" customWidth="1"/>
    <col min="1538" max="1538" width="2.7109375" style="158" customWidth="1"/>
    <col min="1539" max="1785" width="9.140625" style="158"/>
    <col min="1786" max="1786" width="4.28515625" style="158" bestFit="1" customWidth="1"/>
    <col min="1787" max="1787" width="35.42578125" style="158" customWidth="1"/>
    <col min="1788" max="1790" width="11.140625" style="158" bestFit="1" customWidth="1"/>
    <col min="1791" max="1791" width="12.7109375" style="158" bestFit="1" customWidth="1"/>
    <col min="1792" max="1792" width="12.42578125" style="158" customWidth="1"/>
    <col min="1793" max="1793" width="12.7109375" style="158" customWidth="1"/>
    <col min="1794" max="1794" width="2.7109375" style="158" customWidth="1"/>
    <col min="1795" max="2041" width="9.140625" style="158"/>
    <col min="2042" max="2042" width="4.28515625" style="158" bestFit="1" customWidth="1"/>
    <col min="2043" max="2043" width="35.42578125" style="158" customWidth="1"/>
    <col min="2044" max="2046" width="11.140625" style="158" bestFit="1" customWidth="1"/>
    <col min="2047" max="2047" width="12.7109375" style="158" bestFit="1" customWidth="1"/>
    <col min="2048" max="2048" width="12.42578125" style="158" customWidth="1"/>
    <col min="2049" max="2049" width="12.7109375" style="158" customWidth="1"/>
    <col min="2050" max="2050" width="2.7109375" style="158" customWidth="1"/>
    <col min="2051" max="2297" width="9.140625" style="158"/>
    <col min="2298" max="2298" width="4.28515625" style="158" bestFit="1" customWidth="1"/>
    <col min="2299" max="2299" width="35.42578125" style="158" customWidth="1"/>
    <col min="2300" max="2302" width="11.140625" style="158" bestFit="1" customWidth="1"/>
    <col min="2303" max="2303" width="12.7109375" style="158" bestFit="1" customWidth="1"/>
    <col min="2304" max="2304" width="12.42578125" style="158" customWidth="1"/>
    <col min="2305" max="2305" width="12.7109375" style="158" customWidth="1"/>
    <col min="2306" max="2306" width="2.7109375" style="158" customWidth="1"/>
    <col min="2307" max="2553" width="9.140625" style="158"/>
    <col min="2554" max="2554" width="4.28515625" style="158" bestFit="1" customWidth="1"/>
    <col min="2555" max="2555" width="35.42578125" style="158" customWidth="1"/>
    <col min="2556" max="2558" width="11.140625" style="158" bestFit="1" customWidth="1"/>
    <col min="2559" max="2559" width="12.7109375" style="158" bestFit="1" customWidth="1"/>
    <col min="2560" max="2560" width="12.42578125" style="158" customWidth="1"/>
    <col min="2561" max="2561" width="12.7109375" style="158" customWidth="1"/>
    <col min="2562" max="2562" width="2.7109375" style="158" customWidth="1"/>
    <col min="2563" max="2809" width="9.140625" style="158"/>
    <col min="2810" max="2810" width="4.28515625" style="158" bestFit="1" customWidth="1"/>
    <col min="2811" max="2811" width="35.42578125" style="158" customWidth="1"/>
    <col min="2812" max="2814" width="11.140625" style="158" bestFit="1" customWidth="1"/>
    <col min="2815" max="2815" width="12.7109375" style="158" bestFit="1" customWidth="1"/>
    <col min="2816" max="2816" width="12.42578125" style="158" customWidth="1"/>
    <col min="2817" max="2817" width="12.7109375" style="158" customWidth="1"/>
    <col min="2818" max="2818" width="2.7109375" style="158" customWidth="1"/>
    <col min="2819" max="3065" width="9.140625" style="158"/>
    <col min="3066" max="3066" width="4.28515625" style="158" bestFit="1" customWidth="1"/>
    <col min="3067" max="3067" width="35.42578125" style="158" customWidth="1"/>
    <col min="3068" max="3070" width="11.140625" style="158" bestFit="1" customWidth="1"/>
    <col min="3071" max="3071" width="12.7109375" style="158" bestFit="1" customWidth="1"/>
    <col min="3072" max="3072" width="12.42578125" style="158" customWidth="1"/>
    <col min="3073" max="3073" width="12.7109375" style="158" customWidth="1"/>
    <col min="3074" max="3074" width="2.7109375" style="158" customWidth="1"/>
    <col min="3075" max="3321" width="9.140625" style="158"/>
    <col min="3322" max="3322" width="4.28515625" style="158" bestFit="1" customWidth="1"/>
    <col min="3323" max="3323" width="35.42578125" style="158" customWidth="1"/>
    <col min="3324" max="3326" width="11.140625" style="158" bestFit="1" customWidth="1"/>
    <col min="3327" max="3327" width="12.7109375" style="158" bestFit="1" customWidth="1"/>
    <col min="3328" max="3328" width="12.42578125" style="158" customWidth="1"/>
    <col min="3329" max="3329" width="12.7109375" style="158" customWidth="1"/>
    <col min="3330" max="3330" width="2.7109375" style="158" customWidth="1"/>
    <col min="3331" max="3577" width="9.140625" style="158"/>
    <col min="3578" max="3578" width="4.28515625" style="158" bestFit="1" customWidth="1"/>
    <col min="3579" max="3579" width="35.42578125" style="158" customWidth="1"/>
    <col min="3580" max="3582" width="11.140625" style="158" bestFit="1" customWidth="1"/>
    <col min="3583" max="3583" width="12.7109375" style="158" bestFit="1" customWidth="1"/>
    <col min="3584" max="3584" width="12.42578125" style="158" customWidth="1"/>
    <col min="3585" max="3585" width="12.7109375" style="158" customWidth="1"/>
    <col min="3586" max="3586" width="2.7109375" style="158" customWidth="1"/>
    <col min="3587" max="3833" width="9.140625" style="158"/>
    <col min="3834" max="3834" width="4.28515625" style="158" bestFit="1" customWidth="1"/>
    <col min="3835" max="3835" width="35.42578125" style="158" customWidth="1"/>
    <col min="3836" max="3838" width="11.140625" style="158" bestFit="1" customWidth="1"/>
    <col min="3839" max="3839" width="12.7109375" style="158" bestFit="1" customWidth="1"/>
    <col min="3840" max="3840" width="12.42578125" style="158" customWidth="1"/>
    <col min="3841" max="3841" width="12.7109375" style="158" customWidth="1"/>
    <col min="3842" max="3842" width="2.7109375" style="158" customWidth="1"/>
    <col min="3843" max="4089" width="9.140625" style="158"/>
    <col min="4090" max="4090" width="4.28515625" style="158" bestFit="1" customWidth="1"/>
    <col min="4091" max="4091" width="35.42578125" style="158" customWidth="1"/>
    <col min="4092" max="4094" width="11.140625" style="158" bestFit="1" customWidth="1"/>
    <col min="4095" max="4095" width="12.7109375" style="158" bestFit="1" customWidth="1"/>
    <col min="4096" max="4096" width="12.42578125" style="158" customWidth="1"/>
    <col min="4097" max="4097" width="12.7109375" style="158" customWidth="1"/>
    <col min="4098" max="4098" width="2.7109375" style="158" customWidth="1"/>
    <col min="4099" max="4345" width="9.140625" style="158"/>
    <col min="4346" max="4346" width="4.28515625" style="158" bestFit="1" customWidth="1"/>
    <col min="4347" max="4347" width="35.42578125" style="158" customWidth="1"/>
    <col min="4348" max="4350" width="11.140625" style="158" bestFit="1" customWidth="1"/>
    <col min="4351" max="4351" width="12.7109375" style="158" bestFit="1" customWidth="1"/>
    <col min="4352" max="4352" width="12.42578125" style="158" customWidth="1"/>
    <col min="4353" max="4353" width="12.7109375" style="158" customWidth="1"/>
    <col min="4354" max="4354" width="2.7109375" style="158" customWidth="1"/>
    <col min="4355" max="4601" width="9.140625" style="158"/>
    <col min="4602" max="4602" width="4.28515625" style="158" bestFit="1" customWidth="1"/>
    <col min="4603" max="4603" width="35.42578125" style="158" customWidth="1"/>
    <col min="4604" max="4606" width="11.140625" style="158" bestFit="1" customWidth="1"/>
    <col min="4607" max="4607" width="12.7109375" style="158" bestFit="1" customWidth="1"/>
    <col min="4608" max="4608" width="12.42578125" style="158" customWidth="1"/>
    <col min="4609" max="4609" width="12.7109375" style="158" customWidth="1"/>
    <col min="4610" max="4610" width="2.7109375" style="158" customWidth="1"/>
    <col min="4611" max="4857" width="9.140625" style="158"/>
    <col min="4858" max="4858" width="4.28515625" style="158" bestFit="1" customWidth="1"/>
    <col min="4859" max="4859" width="35.42578125" style="158" customWidth="1"/>
    <col min="4860" max="4862" width="11.140625" style="158" bestFit="1" customWidth="1"/>
    <col min="4863" max="4863" width="12.7109375" style="158" bestFit="1" customWidth="1"/>
    <col min="4864" max="4864" width="12.42578125" style="158" customWidth="1"/>
    <col min="4865" max="4865" width="12.7109375" style="158" customWidth="1"/>
    <col min="4866" max="4866" width="2.7109375" style="158" customWidth="1"/>
    <col min="4867" max="5113" width="9.140625" style="158"/>
    <col min="5114" max="5114" width="4.28515625" style="158" bestFit="1" customWidth="1"/>
    <col min="5115" max="5115" width="35.42578125" style="158" customWidth="1"/>
    <col min="5116" max="5118" width="11.140625" style="158" bestFit="1" customWidth="1"/>
    <col min="5119" max="5119" width="12.7109375" style="158" bestFit="1" customWidth="1"/>
    <col min="5120" max="5120" width="12.42578125" style="158" customWidth="1"/>
    <col min="5121" max="5121" width="12.7109375" style="158" customWidth="1"/>
    <col min="5122" max="5122" width="2.7109375" style="158" customWidth="1"/>
    <col min="5123" max="5369" width="9.140625" style="158"/>
    <col min="5370" max="5370" width="4.28515625" style="158" bestFit="1" customWidth="1"/>
    <col min="5371" max="5371" width="35.42578125" style="158" customWidth="1"/>
    <col min="5372" max="5374" width="11.140625" style="158" bestFit="1" customWidth="1"/>
    <col min="5375" max="5375" width="12.7109375" style="158" bestFit="1" customWidth="1"/>
    <col min="5376" max="5376" width="12.42578125" style="158" customWidth="1"/>
    <col min="5377" max="5377" width="12.7109375" style="158" customWidth="1"/>
    <col min="5378" max="5378" width="2.7109375" style="158" customWidth="1"/>
    <col min="5379" max="5625" width="9.140625" style="158"/>
    <col min="5626" max="5626" width="4.28515625" style="158" bestFit="1" customWidth="1"/>
    <col min="5627" max="5627" width="35.42578125" style="158" customWidth="1"/>
    <col min="5628" max="5630" width="11.140625" style="158" bestFit="1" customWidth="1"/>
    <col min="5631" max="5631" width="12.7109375" style="158" bestFit="1" customWidth="1"/>
    <col min="5632" max="5632" width="12.42578125" style="158" customWidth="1"/>
    <col min="5633" max="5633" width="12.7109375" style="158" customWidth="1"/>
    <col min="5634" max="5634" width="2.7109375" style="158" customWidth="1"/>
    <col min="5635" max="5881" width="9.140625" style="158"/>
    <col min="5882" max="5882" width="4.28515625" style="158" bestFit="1" customWidth="1"/>
    <col min="5883" max="5883" width="35.42578125" style="158" customWidth="1"/>
    <col min="5884" max="5886" width="11.140625" style="158" bestFit="1" customWidth="1"/>
    <col min="5887" max="5887" width="12.7109375" style="158" bestFit="1" customWidth="1"/>
    <col min="5888" max="5888" width="12.42578125" style="158" customWidth="1"/>
    <col min="5889" max="5889" width="12.7109375" style="158" customWidth="1"/>
    <col min="5890" max="5890" width="2.7109375" style="158" customWidth="1"/>
    <col min="5891" max="6137" width="9.140625" style="158"/>
    <col min="6138" max="6138" width="4.28515625" style="158" bestFit="1" customWidth="1"/>
    <col min="6139" max="6139" width="35.42578125" style="158" customWidth="1"/>
    <col min="6140" max="6142" width="11.140625" style="158" bestFit="1" customWidth="1"/>
    <col min="6143" max="6143" width="12.7109375" style="158" bestFit="1" customWidth="1"/>
    <col min="6144" max="6144" width="12.42578125" style="158" customWidth="1"/>
    <col min="6145" max="6145" width="12.7109375" style="158" customWidth="1"/>
    <col min="6146" max="6146" width="2.7109375" style="158" customWidth="1"/>
    <col min="6147" max="6393" width="9.140625" style="158"/>
    <col min="6394" max="6394" width="4.28515625" style="158" bestFit="1" customWidth="1"/>
    <col min="6395" max="6395" width="35.42578125" style="158" customWidth="1"/>
    <col min="6396" max="6398" width="11.140625" style="158" bestFit="1" customWidth="1"/>
    <col min="6399" max="6399" width="12.7109375" style="158" bestFit="1" customWidth="1"/>
    <col min="6400" max="6400" width="12.42578125" style="158" customWidth="1"/>
    <col min="6401" max="6401" width="12.7109375" style="158" customWidth="1"/>
    <col min="6402" max="6402" width="2.7109375" style="158" customWidth="1"/>
    <col min="6403" max="6649" width="9.140625" style="158"/>
    <col min="6650" max="6650" width="4.28515625" style="158" bestFit="1" customWidth="1"/>
    <col min="6651" max="6651" width="35.42578125" style="158" customWidth="1"/>
    <col min="6652" max="6654" width="11.140625" style="158" bestFit="1" customWidth="1"/>
    <col min="6655" max="6655" width="12.7109375" style="158" bestFit="1" customWidth="1"/>
    <col min="6656" max="6656" width="12.42578125" style="158" customWidth="1"/>
    <col min="6657" max="6657" width="12.7109375" style="158" customWidth="1"/>
    <col min="6658" max="6658" width="2.7109375" style="158" customWidth="1"/>
    <col min="6659" max="6905" width="9.140625" style="158"/>
    <col min="6906" max="6906" width="4.28515625" style="158" bestFit="1" customWidth="1"/>
    <col min="6907" max="6907" width="35.42578125" style="158" customWidth="1"/>
    <col min="6908" max="6910" width="11.140625" style="158" bestFit="1" customWidth="1"/>
    <col min="6911" max="6911" width="12.7109375" style="158" bestFit="1" customWidth="1"/>
    <col min="6912" max="6912" width="12.42578125" style="158" customWidth="1"/>
    <col min="6913" max="6913" width="12.7109375" style="158" customWidth="1"/>
    <col min="6914" max="6914" width="2.7109375" style="158" customWidth="1"/>
    <col min="6915" max="7161" width="9.140625" style="158"/>
    <col min="7162" max="7162" width="4.28515625" style="158" bestFit="1" customWidth="1"/>
    <col min="7163" max="7163" width="35.42578125" style="158" customWidth="1"/>
    <col min="7164" max="7166" width="11.140625" style="158" bestFit="1" customWidth="1"/>
    <col min="7167" max="7167" width="12.7109375" style="158" bestFit="1" customWidth="1"/>
    <col min="7168" max="7168" width="12.42578125" style="158" customWidth="1"/>
    <col min="7169" max="7169" width="12.7109375" style="158" customWidth="1"/>
    <col min="7170" max="7170" width="2.7109375" style="158" customWidth="1"/>
    <col min="7171" max="7417" width="9.140625" style="158"/>
    <col min="7418" max="7418" width="4.28515625" style="158" bestFit="1" customWidth="1"/>
    <col min="7419" max="7419" width="35.42578125" style="158" customWidth="1"/>
    <col min="7420" max="7422" width="11.140625" style="158" bestFit="1" customWidth="1"/>
    <col min="7423" max="7423" width="12.7109375" style="158" bestFit="1" customWidth="1"/>
    <col min="7424" max="7424" width="12.42578125" style="158" customWidth="1"/>
    <col min="7425" max="7425" width="12.7109375" style="158" customWidth="1"/>
    <col min="7426" max="7426" width="2.7109375" style="158" customWidth="1"/>
    <col min="7427" max="7673" width="9.140625" style="158"/>
    <col min="7674" max="7674" width="4.28515625" style="158" bestFit="1" customWidth="1"/>
    <col min="7675" max="7675" width="35.42578125" style="158" customWidth="1"/>
    <col min="7676" max="7678" width="11.140625" style="158" bestFit="1" customWidth="1"/>
    <col min="7679" max="7679" width="12.7109375" style="158" bestFit="1" customWidth="1"/>
    <col min="7680" max="7680" width="12.42578125" style="158" customWidth="1"/>
    <col min="7681" max="7681" width="12.7109375" style="158" customWidth="1"/>
    <col min="7682" max="7682" width="2.7109375" style="158" customWidth="1"/>
    <col min="7683" max="7929" width="9.140625" style="158"/>
    <col min="7930" max="7930" width="4.28515625" style="158" bestFit="1" customWidth="1"/>
    <col min="7931" max="7931" width="35.42578125" style="158" customWidth="1"/>
    <col min="7932" max="7934" width="11.140625" style="158" bestFit="1" customWidth="1"/>
    <col min="7935" max="7935" width="12.7109375" style="158" bestFit="1" customWidth="1"/>
    <col min="7936" max="7936" width="12.42578125" style="158" customWidth="1"/>
    <col min="7937" max="7937" width="12.7109375" style="158" customWidth="1"/>
    <col min="7938" max="7938" width="2.7109375" style="158" customWidth="1"/>
    <col min="7939" max="8185" width="9.140625" style="158"/>
    <col min="8186" max="8186" width="4.28515625" style="158" bestFit="1" customWidth="1"/>
    <col min="8187" max="8187" width="35.42578125" style="158" customWidth="1"/>
    <col min="8188" max="8190" width="11.140625" style="158" bestFit="1" customWidth="1"/>
    <col min="8191" max="8191" width="12.7109375" style="158" bestFit="1" customWidth="1"/>
    <col min="8192" max="8192" width="12.42578125" style="158" customWidth="1"/>
    <col min="8193" max="8193" width="12.7109375" style="158" customWidth="1"/>
    <col min="8194" max="8194" width="2.7109375" style="158" customWidth="1"/>
    <col min="8195" max="8441" width="9.140625" style="158"/>
    <col min="8442" max="8442" width="4.28515625" style="158" bestFit="1" customWidth="1"/>
    <col min="8443" max="8443" width="35.42578125" style="158" customWidth="1"/>
    <col min="8444" max="8446" width="11.140625" style="158" bestFit="1" customWidth="1"/>
    <col min="8447" max="8447" width="12.7109375" style="158" bestFit="1" customWidth="1"/>
    <col min="8448" max="8448" width="12.42578125" style="158" customWidth="1"/>
    <col min="8449" max="8449" width="12.7109375" style="158" customWidth="1"/>
    <col min="8450" max="8450" width="2.7109375" style="158" customWidth="1"/>
    <col min="8451" max="8697" width="9.140625" style="158"/>
    <col min="8698" max="8698" width="4.28515625" style="158" bestFit="1" customWidth="1"/>
    <col min="8699" max="8699" width="35.42578125" style="158" customWidth="1"/>
    <col min="8700" max="8702" width="11.140625" style="158" bestFit="1" customWidth="1"/>
    <col min="8703" max="8703" width="12.7109375" style="158" bestFit="1" customWidth="1"/>
    <col min="8704" max="8704" width="12.42578125" style="158" customWidth="1"/>
    <col min="8705" max="8705" width="12.7109375" style="158" customWidth="1"/>
    <col min="8706" max="8706" width="2.7109375" style="158" customWidth="1"/>
    <col min="8707" max="8953" width="9.140625" style="158"/>
    <col min="8954" max="8954" width="4.28515625" style="158" bestFit="1" customWidth="1"/>
    <col min="8955" max="8955" width="35.42578125" style="158" customWidth="1"/>
    <col min="8956" max="8958" width="11.140625" style="158" bestFit="1" customWidth="1"/>
    <col min="8959" max="8959" width="12.7109375" style="158" bestFit="1" customWidth="1"/>
    <col min="8960" max="8960" width="12.42578125" style="158" customWidth="1"/>
    <col min="8961" max="8961" width="12.7109375" style="158" customWidth="1"/>
    <col min="8962" max="8962" width="2.7109375" style="158" customWidth="1"/>
    <col min="8963" max="9209" width="9.140625" style="158"/>
    <col min="9210" max="9210" width="4.28515625" style="158" bestFit="1" customWidth="1"/>
    <col min="9211" max="9211" width="35.42578125" style="158" customWidth="1"/>
    <col min="9212" max="9214" width="11.140625" style="158" bestFit="1" customWidth="1"/>
    <col min="9215" max="9215" width="12.7109375" style="158" bestFit="1" customWidth="1"/>
    <col min="9216" max="9216" width="12.42578125" style="158" customWidth="1"/>
    <col min="9217" max="9217" width="12.7109375" style="158" customWidth="1"/>
    <col min="9218" max="9218" width="2.7109375" style="158" customWidth="1"/>
    <col min="9219" max="9465" width="9.140625" style="158"/>
    <col min="9466" max="9466" width="4.28515625" style="158" bestFit="1" customWidth="1"/>
    <col min="9467" max="9467" width="35.42578125" style="158" customWidth="1"/>
    <col min="9468" max="9470" width="11.140625" style="158" bestFit="1" customWidth="1"/>
    <col min="9471" max="9471" width="12.7109375" style="158" bestFit="1" customWidth="1"/>
    <col min="9472" max="9472" width="12.42578125" style="158" customWidth="1"/>
    <col min="9473" max="9473" width="12.7109375" style="158" customWidth="1"/>
    <col min="9474" max="9474" width="2.7109375" style="158" customWidth="1"/>
    <col min="9475" max="9721" width="9.140625" style="158"/>
    <col min="9722" max="9722" width="4.28515625" style="158" bestFit="1" customWidth="1"/>
    <col min="9723" max="9723" width="35.42578125" style="158" customWidth="1"/>
    <col min="9724" max="9726" width="11.140625" style="158" bestFit="1" customWidth="1"/>
    <col min="9727" max="9727" width="12.7109375" style="158" bestFit="1" customWidth="1"/>
    <col min="9728" max="9728" width="12.42578125" style="158" customWidth="1"/>
    <col min="9729" max="9729" width="12.7109375" style="158" customWidth="1"/>
    <col min="9730" max="9730" width="2.7109375" style="158" customWidth="1"/>
    <col min="9731" max="9977" width="9.140625" style="158"/>
    <col min="9978" max="9978" width="4.28515625" style="158" bestFit="1" customWidth="1"/>
    <col min="9979" max="9979" width="35.42578125" style="158" customWidth="1"/>
    <col min="9980" max="9982" width="11.140625" style="158" bestFit="1" customWidth="1"/>
    <col min="9983" max="9983" width="12.7109375" style="158" bestFit="1" customWidth="1"/>
    <col min="9984" max="9984" width="12.42578125" style="158" customWidth="1"/>
    <col min="9985" max="9985" width="12.7109375" style="158" customWidth="1"/>
    <col min="9986" max="9986" width="2.7109375" style="158" customWidth="1"/>
    <col min="9987" max="10233" width="9.140625" style="158"/>
    <col min="10234" max="10234" width="4.28515625" style="158" bestFit="1" customWidth="1"/>
    <col min="10235" max="10235" width="35.42578125" style="158" customWidth="1"/>
    <col min="10236" max="10238" width="11.140625" style="158" bestFit="1" customWidth="1"/>
    <col min="10239" max="10239" width="12.7109375" style="158" bestFit="1" customWidth="1"/>
    <col min="10240" max="10240" width="12.42578125" style="158" customWidth="1"/>
    <col min="10241" max="10241" width="12.7109375" style="158" customWidth="1"/>
    <col min="10242" max="10242" width="2.7109375" style="158" customWidth="1"/>
    <col min="10243" max="10489" width="9.140625" style="158"/>
    <col min="10490" max="10490" width="4.28515625" style="158" bestFit="1" customWidth="1"/>
    <col min="10491" max="10491" width="35.42578125" style="158" customWidth="1"/>
    <col min="10492" max="10494" width="11.140625" style="158" bestFit="1" customWidth="1"/>
    <col min="10495" max="10495" width="12.7109375" style="158" bestFit="1" customWidth="1"/>
    <col min="10496" max="10496" width="12.42578125" style="158" customWidth="1"/>
    <col min="10497" max="10497" width="12.7109375" style="158" customWidth="1"/>
    <col min="10498" max="10498" width="2.7109375" style="158" customWidth="1"/>
    <col min="10499" max="10745" width="9.140625" style="158"/>
    <col min="10746" max="10746" width="4.28515625" style="158" bestFit="1" customWidth="1"/>
    <col min="10747" max="10747" width="35.42578125" style="158" customWidth="1"/>
    <col min="10748" max="10750" width="11.140625" style="158" bestFit="1" customWidth="1"/>
    <col min="10751" max="10751" width="12.7109375" style="158" bestFit="1" customWidth="1"/>
    <col min="10752" max="10752" width="12.42578125" style="158" customWidth="1"/>
    <col min="10753" max="10753" width="12.7109375" style="158" customWidth="1"/>
    <col min="10754" max="10754" width="2.7109375" style="158" customWidth="1"/>
    <col min="10755" max="11001" width="9.140625" style="158"/>
    <col min="11002" max="11002" width="4.28515625" style="158" bestFit="1" customWidth="1"/>
    <col min="11003" max="11003" width="35.42578125" style="158" customWidth="1"/>
    <col min="11004" max="11006" width="11.140625" style="158" bestFit="1" customWidth="1"/>
    <col min="11007" max="11007" width="12.7109375" style="158" bestFit="1" customWidth="1"/>
    <col min="11008" max="11008" width="12.42578125" style="158" customWidth="1"/>
    <col min="11009" max="11009" width="12.7109375" style="158" customWidth="1"/>
    <col min="11010" max="11010" width="2.7109375" style="158" customWidth="1"/>
    <col min="11011" max="11257" width="9.140625" style="158"/>
    <col min="11258" max="11258" width="4.28515625" style="158" bestFit="1" customWidth="1"/>
    <col min="11259" max="11259" width="35.42578125" style="158" customWidth="1"/>
    <col min="11260" max="11262" width="11.140625" style="158" bestFit="1" customWidth="1"/>
    <col min="11263" max="11263" width="12.7109375" style="158" bestFit="1" customWidth="1"/>
    <col min="11264" max="11264" width="12.42578125" style="158" customWidth="1"/>
    <col min="11265" max="11265" width="12.7109375" style="158" customWidth="1"/>
    <col min="11266" max="11266" width="2.7109375" style="158" customWidth="1"/>
    <col min="11267" max="11513" width="9.140625" style="158"/>
    <col min="11514" max="11514" width="4.28515625" style="158" bestFit="1" customWidth="1"/>
    <col min="11515" max="11515" width="35.42578125" style="158" customWidth="1"/>
    <col min="11516" max="11518" width="11.140625" style="158" bestFit="1" customWidth="1"/>
    <col min="11519" max="11519" width="12.7109375" style="158" bestFit="1" customWidth="1"/>
    <col min="11520" max="11520" width="12.42578125" style="158" customWidth="1"/>
    <col min="11521" max="11521" width="12.7109375" style="158" customWidth="1"/>
    <col min="11522" max="11522" width="2.7109375" style="158" customWidth="1"/>
    <col min="11523" max="11769" width="9.140625" style="158"/>
    <col min="11770" max="11770" width="4.28515625" style="158" bestFit="1" customWidth="1"/>
    <col min="11771" max="11771" width="35.42578125" style="158" customWidth="1"/>
    <col min="11772" max="11774" width="11.140625" style="158" bestFit="1" customWidth="1"/>
    <col min="11775" max="11775" width="12.7109375" style="158" bestFit="1" customWidth="1"/>
    <col min="11776" max="11776" width="12.42578125" style="158" customWidth="1"/>
    <col min="11777" max="11777" width="12.7109375" style="158" customWidth="1"/>
    <col min="11778" max="11778" width="2.7109375" style="158" customWidth="1"/>
    <col min="11779" max="12025" width="9.140625" style="158"/>
    <col min="12026" max="12026" width="4.28515625" style="158" bestFit="1" customWidth="1"/>
    <col min="12027" max="12027" width="35.42578125" style="158" customWidth="1"/>
    <col min="12028" max="12030" width="11.140625" style="158" bestFit="1" customWidth="1"/>
    <col min="12031" max="12031" width="12.7109375" style="158" bestFit="1" customWidth="1"/>
    <col min="12032" max="12032" width="12.42578125" style="158" customWidth="1"/>
    <col min="12033" max="12033" width="12.7109375" style="158" customWidth="1"/>
    <col min="12034" max="12034" width="2.7109375" style="158" customWidth="1"/>
    <col min="12035" max="12281" width="9.140625" style="158"/>
    <col min="12282" max="12282" width="4.28515625" style="158" bestFit="1" customWidth="1"/>
    <col min="12283" max="12283" width="35.42578125" style="158" customWidth="1"/>
    <col min="12284" max="12286" width="11.140625" style="158" bestFit="1" customWidth="1"/>
    <col min="12287" max="12287" width="12.7109375" style="158" bestFit="1" customWidth="1"/>
    <col min="12288" max="12288" width="12.42578125" style="158" customWidth="1"/>
    <col min="12289" max="12289" width="12.7109375" style="158" customWidth="1"/>
    <col min="12290" max="12290" width="2.7109375" style="158" customWidth="1"/>
    <col min="12291" max="12537" width="9.140625" style="158"/>
    <col min="12538" max="12538" width="4.28515625" style="158" bestFit="1" customWidth="1"/>
    <col min="12539" max="12539" width="35.42578125" style="158" customWidth="1"/>
    <col min="12540" max="12542" width="11.140625" style="158" bestFit="1" customWidth="1"/>
    <col min="12543" max="12543" width="12.7109375" style="158" bestFit="1" customWidth="1"/>
    <col min="12544" max="12544" width="12.42578125" style="158" customWidth="1"/>
    <col min="12545" max="12545" width="12.7109375" style="158" customWidth="1"/>
    <col min="12546" max="12546" width="2.7109375" style="158" customWidth="1"/>
    <col min="12547" max="12793" width="9.140625" style="158"/>
    <col min="12794" max="12794" width="4.28515625" style="158" bestFit="1" customWidth="1"/>
    <col min="12795" max="12795" width="35.42578125" style="158" customWidth="1"/>
    <col min="12796" max="12798" width="11.140625" style="158" bestFit="1" customWidth="1"/>
    <col min="12799" max="12799" width="12.7109375" style="158" bestFit="1" customWidth="1"/>
    <col min="12800" max="12800" width="12.42578125" style="158" customWidth="1"/>
    <col min="12801" max="12801" width="12.7109375" style="158" customWidth="1"/>
    <col min="12802" max="12802" width="2.7109375" style="158" customWidth="1"/>
    <col min="12803" max="13049" width="9.140625" style="158"/>
    <col min="13050" max="13050" width="4.28515625" style="158" bestFit="1" customWidth="1"/>
    <col min="13051" max="13051" width="35.42578125" style="158" customWidth="1"/>
    <col min="13052" max="13054" width="11.140625" style="158" bestFit="1" customWidth="1"/>
    <col min="13055" max="13055" width="12.7109375" style="158" bestFit="1" customWidth="1"/>
    <col min="13056" max="13056" width="12.42578125" style="158" customWidth="1"/>
    <col min="13057" max="13057" width="12.7109375" style="158" customWidth="1"/>
    <col min="13058" max="13058" width="2.7109375" style="158" customWidth="1"/>
    <col min="13059" max="13305" width="9.140625" style="158"/>
    <col min="13306" max="13306" width="4.28515625" style="158" bestFit="1" customWidth="1"/>
    <col min="13307" max="13307" width="35.42578125" style="158" customWidth="1"/>
    <col min="13308" max="13310" width="11.140625" style="158" bestFit="1" customWidth="1"/>
    <col min="13311" max="13311" width="12.7109375" style="158" bestFit="1" customWidth="1"/>
    <col min="13312" max="13312" width="12.42578125" style="158" customWidth="1"/>
    <col min="13313" max="13313" width="12.7109375" style="158" customWidth="1"/>
    <col min="13314" max="13314" width="2.7109375" style="158" customWidth="1"/>
    <col min="13315" max="13561" width="9.140625" style="158"/>
    <col min="13562" max="13562" width="4.28515625" style="158" bestFit="1" customWidth="1"/>
    <col min="13563" max="13563" width="35.42578125" style="158" customWidth="1"/>
    <col min="13564" max="13566" width="11.140625" style="158" bestFit="1" customWidth="1"/>
    <col min="13567" max="13567" width="12.7109375" style="158" bestFit="1" customWidth="1"/>
    <col min="13568" max="13568" width="12.42578125" style="158" customWidth="1"/>
    <col min="13569" max="13569" width="12.7109375" style="158" customWidth="1"/>
    <col min="13570" max="13570" width="2.7109375" style="158" customWidth="1"/>
    <col min="13571" max="13817" width="9.140625" style="158"/>
    <col min="13818" max="13818" width="4.28515625" style="158" bestFit="1" customWidth="1"/>
    <col min="13819" max="13819" width="35.42578125" style="158" customWidth="1"/>
    <col min="13820" max="13822" width="11.140625" style="158" bestFit="1" customWidth="1"/>
    <col min="13823" max="13823" width="12.7109375" style="158" bestFit="1" customWidth="1"/>
    <col min="13824" max="13824" width="12.42578125" style="158" customWidth="1"/>
    <col min="13825" max="13825" width="12.7109375" style="158" customWidth="1"/>
    <col min="13826" max="13826" width="2.7109375" style="158" customWidth="1"/>
    <col min="13827" max="14073" width="9.140625" style="158"/>
    <col min="14074" max="14074" width="4.28515625" style="158" bestFit="1" customWidth="1"/>
    <col min="14075" max="14075" width="35.42578125" style="158" customWidth="1"/>
    <col min="14076" max="14078" width="11.140625" style="158" bestFit="1" customWidth="1"/>
    <col min="14079" max="14079" width="12.7109375" style="158" bestFit="1" customWidth="1"/>
    <col min="14080" max="14080" width="12.42578125" style="158" customWidth="1"/>
    <col min="14081" max="14081" width="12.7109375" style="158" customWidth="1"/>
    <col min="14082" max="14082" width="2.7109375" style="158" customWidth="1"/>
    <col min="14083" max="14329" width="9.140625" style="158"/>
    <col min="14330" max="14330" width="4.28515625" style="158" bestFit="1" customWidth="1"/>
    <col min="14331" max="14331" width="35.42578125" style="158" customWidth="1"/>
    <col min="14332" max="14334" width="11.140625" style="158" bestFit="1" customWidth="1"/>
    <col min="14335" max="14335" width="12.7109375" style="158" bestFit="1" customWidth="1"/>
    <col min="14336" max="14336" width="12.42578125" style="158" customWidth="1"/>
    <col min="14337" max="14337" width="12.7109375" style="158" customWidth="1"/>
    <col min="14338" max="14338" width="2.7109375" style="158" customWidth="1"/>
    <col min="14339" max="14585" width="9.140625" style="158"/>
    <col min="14586" max="14586" width="4.28515625" style="158" bestFit="1" customWidth="1"/>
    <col min="14587" max="14587" width="35.42578125" style="158" customWidth="1"/>
    <col min="14588" max="14590" width="11.140625" style="158" bestFit="1" customWidth="1"/>
    <col min="14591" max="14591" width="12.7109375" style="158" bestFit="1" customWidth="1"/>
    <col min="14592" max="14592" width="12.42578125" style="158" customWidth="1"/>
    <col min="14593" max="14593" width="12.7109375" style="158" customWidth="1"/>
    <col min="14594" max="14594" width="2.7109375" style="158" customWidth="1"/>
    <col min="14595" max="14841" width="9.140625" style="158"/>
    <col min="14842" max="14842" width="4.28515625" style="158" bestFit="1" customWidth="1"/>
    <col min="14843" max="14843" width="35.42578125" style="158" customWidth="1"/>
    <col min="14844" max="14846" width="11.140625" style="158" bestFit="1" customWidth="1"/>
    <col min="14847" max="14847" width="12.7109375" style="158" bestFit="1" customWidth="1"/>
    <col min="14848" max="14848" width="12.42578125" style="158" customWidth="1"/>
    <col min="14849" max="14849" width="12.7109375" style="158" customWidth="1"/>
    <col min="14850" max="14850" width="2.7109375" style="158" customWidth="1"/>
    <col min="14851" max="15097" width="9.140625" style="158"/>
    <col min="15098" max="15098" width="4.28515625" style="158" bestFit="1" customWidth="1"/>
    <col min="15099" max="15099" width="35.42578125" style="158" customWidth="1"/>
    <col min="15100" max="15102" width="11.140625" style="158" bestFit="1" customWidth="1"/>
    <col min="15103" max="15103" width="12.7109375" style="158" bestFit="1" customWidth="1"/>
    <col min="15104" max="15104" width="12.42578125" style="158" customWidth="1"/>
    <col min="15105" max="15105" width="12.7109375" style="158" customWidth="1"/>
    <col min="15106" max="15106" width="2.7109375" style="158" customWidth="1"/>
    <col min="15107" max="15353" width="9.140625" style="158"/>
    <col min="15354" max="15354" width="4.28515625" style="158" bestFit="1" customWidth="1"/>
    <col min="15355" max="15355" width="35.42578125" style="158" customWidth="1"/>
    <col min="15356" max="15358" width="11.140625" style="158" bestFit="1" customWidth="1"/>
    <col min="15359" max="15359" width="12.7109375" style="158" bestFit="1" customWidth="1"/>
    <col min="15360" max="15360" width="12.42578125" style="158" customWidth="1"/>
    <col min="15361" max="15361" width="12.7109375" style="158" customWidth="1"/>
    <col min="15362" max="15362" width="2.7109375" style="158" customWidth="1"/>
    <col min="15363" max="15609" width="9.140625" style="158"/>
    <col min="15610" max="15610" width="4.28515625" style="158" bestFit="1" customWidth="1"/>
    <col min="15611" max="15611" width="35.42578125" style="158" customWidth="1"/>
    <col min="15612" max="15614" width="11.140625" style="158" bestFit="1" customWidth="1"/>
    <col min="15615" max="15615" width="12.7109375" style="158" bestFit="1" customWidth="1"/>
    <col min="15616" max="15616" width="12.42578125" style="158" customWidth="1"/>
    <col min="15617" max="15617" width="12.7109375" style="158" customWidth="1"/>
    <col min="15618" max="15618" width="2.7109375" style="158" customWidth="1"/>
    <col min="15619" max="15865" width="9.140625" style="158"/>
    <col min="15866" max="15866" width="4.28515625" style="158" bestFit="1" customWidth="1"/>
    <col min="15867" max="15867" width="35.42578125" style="158" customWidth="1"/>
    <col min="15868" max="15870" width="11.140625" style="158" bestFit="1" customWidth="1"/>
    <col min="15871" max="15871" width="12.7109375" style="158" bestFit="1" customWidth="1"/>
    <col min="15872" max="15872" width="12.42578125" style="158" customWidth="1"/>
    <col min="15873" max="15873" width="12.7109375" style="158" customWidth="1"/>
    <col min="15874" max="15874" width="2.7109375" style="158" customWidth="1"/>
    <col min="15875" max="16121" width="9.140625" style="158"/>
    <col min="16122" max="16122" width="4.28515625" style="158" bestFit="1" customWidth="1"/>
    <col min="16123" max="16123" width="35.42578125" style="158" customWidth="1"/>
    <col min="16124" max="16126" width="11.140625" style="158" bestFit="1" customWidth="1"/>
    <col min="16127" max="16127" width="12.7109375" style="158" bestFit="1" customWidth="1"/>
    <col min="16128" max="16128" width="12.42578125" style="158" customWidth="1"/>
    <col min="16129" max="16129" width="12.7109375" style="158" customWidth="1"/>
    <col min="16130" max="16130" width="2.7109375" style="158" customWidth="1"/>
    <col min="16131" max="16384" width="9.140625" style="158"/>
  </cols>
  <sheetData>
    <row r="1" spans="1:8" ht="15.75">
      <c r="A1" s="242" t="s">
        <v>179</v>
      </c>
    </row>
    <row r="2" spans="1:8" ht="15.75">
      <c r="B2" s="242"/>
    </row>
    <row r="3" spans="1:8" ht="15.75">
      <c r="A3" s="243"/>
      <c r="B3" s="243"/>
      <c r="C3" s="243"/>
      <c r="D3" s="243"/>
      <c r="E3" s="243"/>
      <c r="F3" s="244" t="s">
        <v>4</v>
      </c>
    </row>
    <row r="4" spans="1:8" ht="15" customHeight="1">
      <c r="A4" s="245" t="s">
        <v>172</v>
      </c>
      <c r="B4" s="246" t="s">
        <v>173</v>
      </c>
      <c r="C4" s="525" t="s">
        <v>180</v>
      </c>
      <c r="D4" s="527" t="s">
        <v>174</v>
      </c>
      <c r="E4" s="528"/>
      <c r="F4" s="529"/>
    </row>
    <row r="5" spans="1:8" ht="30">
      <c r="A5" s="247" t="s">
        <v>175</v>
      </c>
      <c r="B5" s="248"/>
      <c r="C5" s="526"/>
      <c r="D5" s="249" t="s">
        <v>176</v>
      </c>
      <c r="E5" s="249" t="s">
        <v>58</v>
      </c>
      <c r="F5" s="249" t="s">
        <v>177</v>
      </c>
    </row>
    <row r="6" spans="1:8">
      <c r="A6" s="253" t="s">
        <v>178</v>
      </c>
      <c r="B6" s="253" t="s">
        <v>5</v>
      </c>
      <c r="C6" s="250">
        <f t="shared" ref="C6" si="0">D6+E6+F6</f>
        <v>868240</v>
      </c>
      <c r="D6" s="250">
        <v>33066</v>
      </c>
      <c r="E6" s="250">
        <v>835174</v>
      </c>
      <c r="F6" s="250"/>
      <c r="G6" s="252"/>
      <c r="H6" s="252"/>
    </row>
    <row r="7" spans="1:8" s="255" customFormat="1">
      <c r="A7" s="251"/>
      <c r="B7" s="158"/>
      <c r="C7" s="254"/>
      <c r="D7" s="252"/>
      <c r="E7" s="252"/>
      <c r="F7" s="252"/>
    </row>
    <row r="8" spans="1:8" s="255" customFormat="1">
      <c r="A8" s="251"/>
      <c r="B8" s="158"/>
      <c r="C8" s="254"/>
      <c r="D8" s="158"/>
      <c r="E8" s="252"/>
      <c r="F8" s="252"/>
    </row>
    <row r="9" spans="1:8" s="255" customFormat="1">
      <c r="A9" s="251"/>
      <c r="B9" s="158"/>
      <c r="C9" s="254"/>
      <c r="D9" s="158"/>
      <c r="E9" s="252"/>
      <c r="F9" s="252"/>
    </row>
    <row r="10" spans="1:8" ht="12" customHeight="1">
      <c r="A10" s="251"/>
      <c r="C10" s="256"/>
      <c r="E10" s="252"/>
    </row>
    <row r="11" spans="1:8">
      <c r="A11" s="251"/>
      <c r="C11" s="252"/>
    </row>
    <row r="12" spans="1:8" ht="15.75">
      <c r="A12" s="251"/>
      <c r="B12" s="257"/>
    </row>
    <row r="13" spans="1:8" ht="15.75">
      <c r="A13" s="251"/>
      <c r="B13" s="258"/>
    </row>
    <row r="14" spans="1:8">
      <c r="A14" s="251"/>
    </row>
    <row r="15" spans="1:8">
      <c r="A15" s="251"/>
    </row>
    <row r="16" spans="1:8">
      <c r="A16" s="251"/>
    </row>
    <row r="17" spans="1:1">
      <c r="A17" s="251"/>
    </row>
    <row r="18" spans="1:1">
      <c r="A18" s="251"/>
    </row>
    <row r="19" spans="1:1">
      <c r="A19" s="251"/>
    </row>
    <row r="20" spans="1:1">
      <c r="A20" s="251"/>
    </row>
    <row r="21" spans="1:1">
      <c r="A21" s="251"/>
    </row>
    <row r="22" spans="1:1">
      <c r="A22" s="251"/>
    </row>
    <row r="23" spans="1:1">
      <c r="A23" s="251"/>
    </row>
    <row r="24" spans="1:1">
      <c r="A24" s="251"/>
    </row>
    <row r="25" spans="1:1">
      <c r="A25" s="251"/>
    </row>
    <row r="26" spans="1:1">
      <c r="A26" s="251"/>
    </row>
    <row r="27" spans="1:1">
      <c r="A27" s="251"/>
    </row>
    <row r="28" spans="1:1">
      <c r="A28" s="251"/>
    </row>
    <row r="29" spans="1:1">
      <c r="A29" s="251"/>
    </row>
    <row r="30" spans="1:1">
      <c r="A30" s="251"/>
    </row>
    <row r="31" spans="1:1">
      <c r="A31" s="251"/>
    </row>
    <row r="32" spans="1:1">
      <c r="A32" s="251"/>
    </row>
    <row r="33" spans="1:1">
      <c r="A33" s="251"/>
    </row>
    <row r="34" spans="1:1">
      <c r="A34" s="251"/>
    </row>
    <row r="35" spans="1:1">
      <c r="A35" s="251"/>
    </row>
    <row r="36" spans="1:1">
      <c r="A36" s="251"/>
    </row>
    <row r="37" spans="1:1">
      <c r="A37" s="251"/>
    </row>
    <row r="38" spans="1:1">
      <c r="A38" s="251"/>
    </row>
    <row r="39" spans="1:1">
      <c r="A39" s="251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33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C39" sqref="C39"/>
    </sheetView>
  </sheetViews>
  <sheetFormatPr defaultColWidth="9.140625" defaultRowHeight="12.75"/>
  <cols>
    <col min="1" max="1" width="6.140625" style="3" hidden="1" customWidth="1"/>
    <col min="2" max="2" width="9.7109375" style="3" hidden="1" customWidth="1"/>
    <col min="3" max="3" width="38.42578125" style="11" customWidth="1"/>
    <col min="4" max="4" width="14.140625" style="13" bestFit="1" customWidth="1"/>
    <col min="5" max="6" width="12.7109375" style="3" hidden="1" customWidth="1"/>
    <col min="7" max="7" width="14.140625" style="3" hidden="1" customWidth="1"/>
    <col min="8" max="8" width="12.7109375" style="54" hidden="1" customWidth="1"/>
    <col min="9" max="9" width="14.140625" style="54" customWidth="1"/>
    <col min="10" max="10" width="11.85546875" style="3" hidden="1" customWidth="1"/>
    <col min="11" max="11" width="12.7109375" style="3" hidden="1" customWidth="1"/>
    <col min="12" max="12" width="11.5703125" style="3" hidden="1" customWidth="1"/>
    <col min="13" max="13" width="11.42578125" style="3" hidden="1" customWidth="1"/>
    <col min="14" max="14" width="21.7109375" style="54" hidden="1" customWidth="1"/>
    <col min="15" max="15" width="11.85546875" style="3" hidden="1" customWidth="1"/>
    <col min="16" max="16" width="9.5703125" style="3" hidden="1" customWidth="1"/>
    <col min="17" max="17" width="10.28515625" style="3" hidden="1" customWidth="1"/>
    <col min="18" max="18" width="14.85546875" style="54" hidden="1" customWidth="1"/>
    <col min="19" max="19" width="11.7109375" style="3" hidden="1" customWidth="1"/>
    <col min="20" max="22" width="12.7109375" style="3" hidden="1" customWidth="1"/>
    <col min="23" max="23" width="9.7109375" style="54" hidden="1" customWidth="1"/>
    <col min="24" max="24" width="14.140625" style="25" customWidth="1"/>
    <col min="25" max="25" width="14.140625" style="3" customWidth="1"/>
    <col min="26" max="26" width="12.140625" style="54" hidden="1" customWidth="1"/>
    <col min="27" max="27" width="12.7109375" style="3" bestFit="1" customWidth="1"/>
    <col min="28" max="28" width="6.7109375" style="3" bestFit="1" customWidth="1"/>
    <col min="29" max="29" width="10.140625" style="3" bestFit="1" customWidth="1"/>
    <col min="30" max="30" width="28" style="3" bestFit="1" customWidth="1"/>
    <col min="31" max="16384" width="9.140625" style="3"/>
  </cols>
  <sheetData>
    <row r="1" spans="1:30" s="54" customFormat="1">
      <c r="C1" s="150" t="s">
        <v>41</v>
      </c>
      <c r="D1" s="13"/>
      <c r="X1" s="25"/>
    </row>
    <row r="2" spans="1:30" s="54" customFormat="1">
      <c r="C2" s="11"/>
      <c r="D2" s="13"/>
      <c r="X2" s="25"/>
    </row>
    <row r="3" spans="1:30" ht="15" customHeight="1">
      <c r="C3" s="12"/>
      <c r="D3" s="537">
        <v>2017</v>
      </c>
      <c r="E3" s="537"/>
      <c r="F3" s="537"/>
      <c r="G3" s="537"/>
      <c r="H3" s="537"/>
      <c r="I3" s="538"/>
      <c r="J3" s="534">
        <v>2018</v>
      </c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6"/>
      <c r="AA3" s="532" t="s">
        <v>97</v>
      </c>
      <c r="AB3" s="533"/>
      <c r="AC3" s="530">
        <v>2018</v>
      </c>
      <c r="AD3" s="531"/>
    </row>
    <row r="4" spans="1:30" ht="42.75" customHeight="1">
      <c r="D4" s="156" t="s">
        <v>101</v>
      </c>
      <c r="E4" s="156" t="s">
        <v>99</v>
      </c>
      <c r="F4" s="156" t="s">
        <v>60</v>
      </c>
      <c r="G4" s="156" t="s">
        <v>61</v>
      </c>
      <c r="H4" s="157" t="s">
        <v>50</v>
      </c>
      <c r="I4" s="157" t="s">
        <v>51</v>
      </c>
      <c r="J4" s="90" t="s">
        <v>63</v>
      </c>
      <c r="K4" s="90" t="s">
        <v>64</v>
      </c>
      <c r="L4" s="90" t="s">
        <v>62</v>
      </c>
      <c r="M4" s="91" t="s">
        <v>73</v>
      </c>
      <c r="N4" s="91" t="s">
        <v>86</v>
      </c>
      <c r="O4" s="91" t="s">
        <v>74</v>
      </c>
      <c r="P4" s="91" t="s">
        <v>75</v>
      </c>
      <c r="Q4" s="91" t="s">
        <v>76</v>
      </c>
      <c r="R4" s="91" t="s">
        <v>102</v>
      </c>
      <c r="S4" s="91" t="s">
        <v>85</v>
      </c>
      <c r="T4" s="90" t="s">
        <v>65</v>
      </c>
      <c r="U4" s="90" t="s">
        <v>66</v>
      </c>
      <c r="V4" s="90" t="s">
        <v>98</v>
      </c>
      <c r="W4" s="90" t="s">
        <v>100</v>
      </c>
      <c r="X4" s="99" t="s">
        <v>132</v>
      </c>
      <c r="Y4" s="85" t="s">
        <v>96</v>
      </c>
      <c r="Z4" s="90" t="s">
        <v>92</v>
      </c>
      <c r="AA4" s="89" t="s">
        <v>4</v>
      </c>
      <c r="AB4" s="89" t="s">
        <v>89</v>
      </c>
      <c r="AC4" s="89" t="s">
        <v>94</v>
      </c>
      <c r="AD4" s="89" t="s">
        <v>95</v>
      </c>
    </row>
    <row r="5" spans="1:30">
      <c r="C5" s="2"/>
      <c r="D5" s="45" t="s">
        <v>4</v>
      </c>
      <c r="AC5" s="54"/>
      <c r="AD5" s="54"/>
    </row>
    <row r="6" spans="1:30">
      <c r="C6" s="32"/>
      <c r="D6" s="59"/>
      <c r="E6" s="59"/>
      <c r="F6" s="59"/>
      <c r="G6" s="59">
        <f t="shared" ref="G6:G33" si="0">D6-E6-F6</f>
        <v>0</v>
      </c>
      <c r="H6" s="59"/>
      <c r="I6" s="59">
        <f t="shared" ref="I6:I33" si="1">D6+H6</f>
        <v>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>
        <f t="shared" ref="T6:T33" si="2">SUM(J6:S6)</f>
        <v>0</v>
      </c>
      <c r="U6" s="59"/>
      <c r="V6" s="59"/>
      <c r="W6" s="59"/>
      <c r="X6" s="60">
        <f t="shared" ref="X6:X33" si="3">G6+T6+U6+V6+W6</f>
        <v>0</v>
      </c>
      <c r="Y6" s="59"/>
      <c r="Z6" s="59">
        <f t="shared" ref="Z6:Z33" si="4">Y6-X6</f>
        <v>0</v>
      </c>
      <c r="AA6" s="59">
        <f t="shared" ref="AA6:AA33" si="5">Y6-I6</f>
        <v>0</v>
      </c>
      <c r="AB6" s="95" t="str">
        <f t="shared" ref="AB6:AB33" si="6">IF(I6=0,"",AA6/I6)</f>
        <v/>
      </c>
      <c r="AC6" s="59"/>
    </row>
    <row r="7" spans="1:30" ht="15.75">
      <c r="C7" s="42" t="s">
        <v>5</v>
      </c>
      <c r="D7" s="61"/>
      <c r="E7" s="61"/>
      <c r="F7" s="61"/>
      <c r="G7" s="61">
        <f t="shared" si="0"/>
        <v>0</v>
      </c>
      <c r="H7" s="61"/>
      <c r="I7" s="61">
        <f t="shared" si="1"/>
        <v>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>
        <f t="shared" si="2"/>
        <v>0</v>
      </c>
      <c r="U7" s="61"/>
      <c r="V7" s="61"/>
      <c r="W7" s="61"/>
      <c r="X7" s="103">
        <f t="shared" si="3"/>
        <v>0</v>
      </c>
      <c r="Y7" s="61"/>
      <c r="Z7" s="61">
        <f t="shared" si="4"/>
        <v>0</v>
      </c>
      <c r="AA7" s="61">
        <f t="shared" si="5"/>
        <v>0</v>
      </c>
      <c r="AB7" s="96" t="str">
        <f t="shared" si="6"/>
        <v/>
      </c>
      <c r="AC7" s="61"/>
    </row>
    <row r="8" spans="1:30">
      <c r="C8" s="41"/>
      <c r="D8" s="55"/>
      <c r="E8" s="55"/>
      <c r="F8" s="55"/>
      <c r="G8" s="55">
        <f t="shared" si="0"/>
        <v>0</v>
      </c>
      <c r="H8" s="55"/>
      <c r="I8" s="55">
        <f t="shared" si="1"/>
        <v>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>
        <f t="shared" si="2"/>
        <v>0</v>
      </c>
      <c r="U8" s="55"/>
      <c r="V8" s="55"/>
      <c r="W8" s="55"/>
      <c r="X8" s="44">
        <f t="shared" si="3"/>
        <v>0</v>
      </c>
      <c r="Y8" s="55"/>
      <c r="Z8" s="55">
        <f t="shared" si="4"/>
        <v>0</v>
      </c>
      <c r="AA8" s="55">
        <f t="shared" si="5"/>
        <v>0</v>
      </c>
      <c r="AB8" s="66" t="str">
        <f t="shared" si="6"/>
        <v/>
      </c>
      <c r="AC8" s="55"/>
    </row>
    <row r="9" spans="1:30">
      <c r="C9" s="36" t="s">
        <v>6</v>
      </c>
      <c r="D9" s="56">
        <f>D16</f>
        <v>864620</v>
      </c>
      <c r="E9" s="56"/>
      <c r="F9" s="56">
        <v>29066</v>
      </c>
      <c r="G9" s="56">
        <f t="shared" si="0"/>
        <v>835554</v>
      </c>
      <c r="H9" s="56"/>
      <c r="I9" s="56">
        <f t="shared" si="1"/>
        <v>864620</v>
      </c>
      <c r="J9" s="56">
        <f>J16</f>
        <v>-65131</v>
      </c>
      <c r="K9" s="56">
        <f>K16</f>
        <v>62602</v>
      </c>
      <c r="L9" s="56"/>
      <c r="M9" s="56"/>
      <c r="N9" s="56"/>
      <c r="O9" s="56">
        <f>O16</f>
        <v>2146</v>
      </c>
      <c r="P9" s="56"/>
      <c r="Q9" s="56"/>
      <c r="R9" s="56"/>
      <c r="S9" s="56"/>
      <c r="T9" s="56">
        <f t="shared" si="2"/>
        <v>-383</v>
      </c>
      <c r="U9" s="56">
        <f>U16</f>
        <v>33066</v>
      </c>
      <c r="V9" s="56">
        <f t="shared" ref="V9" si="7">V16</f>
        <v>0</v>
      </c>
      <c r="W9" s="56">
        <f>W16</f>
        <v>3</v>
      </c>
      <c r="X9" s="43">
        <f t="shared" si="3"/>
        <v>868240</v>
      </c>
      <c r="Y9" s="56">
        <f>Y16</f>
        <v>868240</v>
      </c>
      <c r="Z9" s="56">
        <f t="shared" si="4"/>
        <v>0</v>
      </c>
      <c r="AA9" s="56">
        <f t="shared" si="5"/>
        <v>3620</v>
      </c>
      <c r="AB9" s="92">
        <f t="shared" si="6"/>
        <v>4.1868103906918643E-3</v>
      </c>
      <c r="AC9" s="56"/>
    </row>
    <row r="10" spans="1:30">
      <c r="C10" s="37" t="s">
        <v>13</v>
      </c>
      <c r="D10" s="57">
        <v>75000</v>
      </c>
      <c r="E10" s="57"/>
      <c r="F10" s="57"/>
      <c r="G10" s="57">
        <f t="shared" si="0"/>
        <v>75000</v>
      </c>
      <c r="H10" s="57"/>
      <c r="I10" s="57">
        <f t="shared" si="1"/>
        <v>75000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>
        <f t="shared" si="2"/>
        <v>0</v>
      </c>
      <c r="U10" s="57"/>
      <c r="V10" s="57"/>
      <c r="W10" s="57"/>
      <c r="X10" s="100">
        <f t="shared" si="3"/>
        <v>75000</v>
      </c>
      <c r="Y10" s="57">
        <v>75000</v>
      </c>
      <c r="Z10" s="57">
        <f t="shared" si="4"/>
        <v>0</v>
      </c>
      <c r="AA10" s="57">
        <f t="shared" si="5"/>
        <v>0</v>
      </c>
      <c r="AB10" s="93">
        <f t="shared" si="6"/>
        <v>0</v>
      </c>
      <c r="AC10" s="57"/>
    </row>
    <row r="11" spans="1:30">
      <c r="C11" s="40" t="s">
        <v>7</v>
      </c>
      <c r="D11" s="58">
        <f>D12+D13</f>
        <v>864620</v>
      </c>
      <c r="E11" s="58"/>
      <c r="F11" s="58">
        <v>29066</v>
      </c>
      <c r="G11" s="58">
        <f t="shared" si="0"/>
        <v>835554</v>
      </c>
      <c r="H11" s="58"/>
      <c r="I11" s="58">
        <f t="shared" si="1"/>
        <v>864620</v>
      </c>
      <c r="J11" s="58">
        <f>J12+J13</f>
        <v>-65131</v>
      </c>
      <c r="K11" s="58">
        <f>K12+K13</f>
        <v>62602</v>
      </c>
      <c r="L11" s="58"/>
      <c r="M11" s="58"/>
      <c r="N11" s="58"/>
      <c r="O11" s="58">
        <f>O12+O13</f>
        <v>2146</v>
      </c>
      <c r="P11" s="58"/>
      <c r="Q11" s="58"/>
      <c r="R11" s="58"/>
      <c r="S11" s="58"/>
      <c r="T11" s="58">
        <f t="shared" si="2"/>
        <v>-383</v>
      </c>
      <c r="U11" s="58">
        <f>U12+U13</f>
        <v>33066</v>
      </c>
      <c r="V11" s="58">
        <f t="shared" ref="V11" si="8">V12+V13</f>
        <v>0</v>
      </c>
      <c r="W11" s="58">
        <f>W12+W13</f>
        <v>3</v>
      </c>
      <c r="X11" s="101">
        <f t="shared" si="3"/>
        <v>868240</v>
      </c>
      <c r="Y11" s="58">
        <f>Y12+Y13</f>
        <v>868240</v>
      </c>
      <c r="Z11" s="58">
        <f t="shared" si="4"/>
        <v>0</v>
      </c>
      <c r="AA11" s="58">
        <f t="shared" si="5"/>
        <v>3620</v>
      </c>
      <c r="AB11" s="94">
        <f t="shared" si="6"/>
        <v>4.1868103906918643E-3</v>
      </c>
      <c r="AC11" s="58"/>
    </row>
    <row r="12" spans="1:30">
      <c r="C12" s="38" t="s">
        <v>8</v>
      </c>
      <c r="D12" s="57">
        <v>29066</v>
      </c>
      <c r="E12" s="57"/>
      <c r="F12" s="57">
        <v>29066</v>
      </c>
      <c r="G12" s="57">
        <f t="shared" si="0"/>
        <v>0</v>
      </c>
      <c r="H12" s="57"/>
      <c r="I12" s="57">
        <f t="shared" si="1"/>
        <v>29066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f t="shared" si="2"/>
        <v>0</v>
      </c>
      <c r="U12" s="57">
        <v>33066</v>
      </c>
      <c r="V12" s="57"/>
      <c r="W12" s="57"/>
      <c r="X12" s="100">
        <f t="shared" si="3"/>
        <v>33066</v>
      </c>
      <c r="Y12" s="57">
        <v>33066</v>
      </c>
      <c r="Z12" s="57">
        <f t="shared" si="4"/>
        <v>0</v>
      </c>
      <c r="AA12" s="57">
        <f t="shared" si="5"/>
        <v>4000</v>
      </c>
      <c r="AB12" s="93">
        <f t="shared" si="6"/>
        <v>0.13761783527145119</v>
      </c>
      <c r="AC12" s="57"/>
    </row>
    <row r="13" spans="1:30">
      <c r="C13" s="33" t="s">
        <v>9</v>
      </c>
      <c r="D13" s="57">
        <f>D9-D12</f>
        <v>835554</v>
      </c>
      <c r="E13" s="57"/>
      <c r="F13" s="57"/>
      <c r="G13" s="57">
        <f t="shared" si="0"/>
        <v>835554</v>
      </c>
      <c r="H13" s="57"/>
      <c r="I13" s="57">
        <f t="shared" si="1"/>
        <v>835554</v>
      </c>
      <c r="J13" s="57">
        <f>J9-J12</f>
        <v>-65131</v>
      </c>
      <c r="K13" s="57">
        <v>62602</v>
      </c>
      <c r="L13" s="57"/>
      <c r="M13" s="57"/>
      <c r="N13" s="57"/>
      <c r="O13" s="57">
        <f>O9-O12</f>
        <v>2146</v>
      </c>
      <c r="P13" s="57"/>
      <c r="Q13" s="57"/>
      <c r="R13" s="57"/>
      <c r="S13" s="57"/>
      <c r="T13" s="57">
        <f t="shared" si="2"/>
        <v>-383</v>
      </c>
      <c r="U13" s="57"/>
      <c r="V13" s="57"/>
      <c r="W13" s="57">
        <f>W9-W12</f>
        <v>3</v>
      </c>
      <c r="X13" s="100">
        <f t="shared" si="3"/>
        <v>835174</v>
      </c>
      <c r="Y13" s="57">
        <f>Y9-Y12</f>
        <v>835174</v>
      </c>
      <c r="Z13" s="57">
        <f t="shared" si="4"/>
        <v>0</v>
      </c>
      <c r="AA13" s="57">
        <f t="shared" si="5"/>
        <v>-380</v>
      </c>
      <c r="AB13" s="93">
        <f t="shared" si="6"/>
        <v>-4.5478808072249073E-4</v>
      </c>
      <c r="AC13" s="57"/>
    </row>
    <row r="14" spans="1:30" s="46" customFormat="1" ht="11.25">
      <c r="C14" s="48" t="s">
        <v>59</v>
      </c>
      <c r="D14" s="98">
        <f>D17</f>
        <v>483325</v>
      </c>
      <c r="E14" s="98"/>
      <c r="F14" s="98"/>
      <c r="G14" s="98">
        <f t="shared" si="0"/>
        <v>483325</v>
      </c>
      <c r="H14" s="98">
        <f>H17</f>
        <v>807</v>
      </c>
      <c r="I14" s="98">
        <f t="shared" si="1"/>
        <v>484132</v>
      </c>
      <c r="J14" s="98">
        <f>J17</f>
        <v>-24854</v>
      </c>
      <c r="K14" s="98">
        <f t="shared" ref="K14" si="9">K17</f>
        <v>11660</v>
      </c>
      <c r="L14" s="98">
        <f>L17</f>
        <v>0</v>
      </c>
      <c r="M14" s="98"/>
      <c r="N14" s="98"/>
      <c r="O14" s="98">
        <f>O17</f>
        <v>1604</v>
      </c>
      <c r="P14" s="98"/>
      <c r="Q14" s="98"/>
      <c r="R14" s="98"/>
      <c r="S14" s="98"/>
      <c r="T14" s="98">
        <f t="shared" si="2"/>
        <v>-11590</v>
      </c>
      <c r="U14" s="98"/>
      <c r="V14" s="98"/>
      <c r="W14" s="98">
        <f>W17</f>
        <v>0</v>
      </c>
      <c r="X14" s="102">
        <f t="shared" si="3"/>
        <v>471735</v>
      </c>
      <c r="Y14" s="98">
        <f>Y17</f>
        <v>471735</v>
      </c>
      <c r="Z14" s="98">
        <f t="shared" si="4"/>
        <v>0</v>
      </c>
      <c r="AA14" s="98">
        <f t="shared" si="5"/>
        <v>-12397</v>
      </c>
      <c r="AB14" s="164">
        <f t="shared" si="6"/>
        <v>-2.5606652731073345E-2</v>
      </c>
      <c r="AC14" s="98"/>
      <c r="AD14" s="47"/>
    </row>
    <row r="15" spans="1:30">
      <c r="C15" s="41"/>
      <c r="D15" s="55"/>
      <c r="E15" s="55"/>
      <c r="F15" s="55"/>
      <c r="G15" s="55">
        <f t="shared" si="0"/>
        <v>0</v>
      </c>
      <c r="H15" s="55"/>
      <c r="I15" s="55">
        <f t="shared" si="1"/>
        <v>0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>
        <f t="shared" si="2"/>
        <v>0</v>
      </c>
      <c r="U15" s="55"/>
      <c r="V15" s="55"/>
      <c r="W15" s="55"/>
      <c r="X15" s="44">
        <f t="shared" si="3"/>
        <v>0</v>
      </c>
      <c r="Y15" s="55"/>
      <c r="Z15" s="55">
        <f t="shared" si="4"/>
        <v>0</v>
      </c>
      <c r="AA15" s="55">
        <f t="shared" si="5"/>
        <v>0</v>
      </c>
      <c r="AB15" s="66" t="str">
        <f t="shared" si="6"/>
        <v/>
      </c>
      <c r="AC15" s="55"/>
    </row>
    <row r="16" spans="1:30" s="1" customFormat="1">
      <c r="A16" s="1" t="s">
        <v>45</v>
      </c>
      <c r="B16" s="1" t="s">
        <v>5</v>
      </c>
      <c r="C16" s="34" t="s">
        <v>11</v>
      </c>
      <c r="D16" s="62">
        <v>864620</v>
      </c>
      <c r="E16" s="62"/>
      <c r="F16" s="62">
        <v>29066</v>
      </c>
      <c r="G16" s="62">
        <f t="shared" si="0"/>
        <v>835554</v>
      </c>
      <c r="H16" s="62"/>
      <c r="I16" s="62">
        <f t="shared" si="1"/>
        <v>864620</v>
      </c>
      <c r="J16" s="62">
        <v>-65131</v>
      </c>
      <c r="K16" s="62">
        <v>62602</v>
      </c>
      <c r="L16" s="62"/>
      <c r="M16" s="62"/>
      <c r="N16" s="62"/>
      <c r="O16" s="62">
        <v>2146</v>
      </c>
      <c r="P16" s="62"/>
      <c r="Q16" s="62"/>
      <c r="R16" s="62"/>
      <c r="S16" s="62"/>
      <c r="T16" s="62">
        <f t="shared" si="2"/>
        <v>-383</v>
      </c>
      <c r="U16" s="62">
        <v>33066</v>
      </c>
      <c r="V16" s="62"/>
      <c r="W16" s="62">
        <v>3</v>
      </c>
      <c r="X16" s="104">
        <f t="shared" si="3"/>
        <v>868240</v>
      </c>
      <c r="Y16" s="62">
        <v>868240</v>
      </c>
      <c r="Z16" s="62">
        <f t="shared" si="4"/>
        <v>0</v>
      </c>
      <c r="AA16" s="62">
        <f t="shared" si="5"/>
        <v>3620</v>
      </c>
      <c r="AB16" s="97">
        <f t="shared" si="6"/>
        <v>4.1868103906918643E-3</v>
      </c>
      <c r="AC16" s="62"/>
    </row>
    <row r="17" spans="3:29">
      <c r="C17" s="35" t="s">
        <v>10</v>
      </c>
      <c r="D17" s="59">
        <v>483325</v>
      </c>
      <c r="E17" s="59"/>
      <c r="F17" s="59"/>
      <c r="G17" s="59">
        <f t="shared" si="0"/>
        <v>483325</v>
      </c>
      <c r="H17" s="59">
        <v>807</v>
      </c>
      <c r="I17" s="59">
        <f t="shared" si="1"/>
        <v>484132</v>
      </c>
      <c r="J17" s="59">
        <v>-24854</v>
      </c>
      <c r="K17" s="59">
        <v>11660</v>
      </c>
      <c r="L17" s="59"/>
      <c r="M17" s="59"/>
      <c r="N17" s="59"/>
      <c r="O17" s="59">
        <v>1604</v>
      </c>
      <c r="P17" s="59"/>
      <c r="Q17" s="59"/>
      <c r="R17" s="59"/>
      <c r="S17" s="59"/>
      <c r="T17" s="59">
        <f t="shared" si="2"/>
        <v>-11590</v>
      </c>
      <c r="U17" s="59"/>
      <c r="V17" s="59"/>
      <c r="W17" s="59"/>
      <c r="X17" s="60">
        <f t="shared" si="3"/>
        <v>471735</v>
      </c>
      <c r="Y17" s="59">
        <v>471735</v>
      </c>
      <c r="Z17" s="59">
        <f t="shared" si="4"/>
        <v>0</v>
      </c>
      <c r="AA17" s="59">
        <f t="shared" si="5"/>
        <v>-12397</v>
      </c>
      <c r="AB17" s="95">
        <f t="shared" si="6"/>
        <v>-2.5606652731073345E-2</v>
      </c>
      <c r="AC17" s="59"/>
    </row>
    <row r="18" spans="3:29">
      <c r="C18" s="35"/>
      <c r="D18" s="59"/>
      <c r="E18" s="59"/>
      <c r="F18" s="59"/>
      <c r="G18" s="59">
        <f t="shared" si="0"/>
        <v>0</v>
      </c>
      <c r="H18" s="59"/>
      <c r="I18" s="59">
        <f t="shared" si="1"/>
        <v>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>
        <f t="shared" si="2"/>
        <v>0</v>
      </c>
      <c r="U18" s="59"/>
      <c r="V18" s="59"/>
      <c r="W18" s="59"/>
      <c r="X18" s="60">
        <f t="shared" si="3"/>
        <v>0</v>
      </c>
      <c r="Y18" s="59">
        <v>0</v>
      </c>
      <c r="Z18" s="59">
        <f t="shared" si="4"/>
        <v>0</v>
      </c>
      <c r="AA18" s="59">
        <f t="shared" si="5"/>
        <v>0</v>
      </c>
      <c r="AB18" s="95" t="str">
        <f t="shared" si="6"/>
        <v/>
      </c>
      <c r="AC18" s="59"/>
    </row>
    <row r="19" spans="3:29">
      <c r="C19" s="35" t="s">
        <v>40</v>
      </c>
      <c r="D19" s="59">
        <v>33131</v>
      </c>
      <c r="E19" s="59"/>
      <c r="F19" s="59"/>
      <c r="G19" s="59">
        <f t="shared" si="0"/>
        <v>33131</v>
      </c>
      <c r="H19" s="59"/>
      <c r="I19" s="59">
        <f t="shared" si="1"/>
        <v>33131</v>
      </c>
      <c r="J19" s="59">
        <v>-33131</v>
      </c>
      <c r="K19" s="59">
        <v>15602</v>
      </c>
      <c r="L19" s="59"/>
      <c r="M19" s="59"/>
      <c r="N19" s="59"/>
      <c r="O19" s="59"/>
      <c r="P19" s="59"/>
      <c r="Q19" s="59"/>
      <c r="R19" s="59"/>
      <c r="S19" s="59"/>
      <c r="T19" s="59">
        <f t="shared" si="2"/>
        <v>-17529</v>
      </c>
      <c r="U19" s="59"/>
      <c r="V19" s="59"/>
      <c r="W19" s="59"/>
      <c r="X19" s="60">
        <f t="shared" si="3"/>
        <v>15602</v>
      </c>
      <c r="Y19" s="59">
        <v>15602</v>
      </c>
      <c r="Z19" s="59">
        <f t="shared" si="4"/>
        <v>0</v>
      </c>
      <c r="AA19" s="59">
        <f t="shared" si="5"/>
        <v>-17529</v>
      </c>
      <c r="AB19" s="95">
        <f t="shared" si="6"/>
        <v>-0.52908152485587512</v>
      </c>
      <c r="AC19" s="59"/>
    </row>
    <row r="20" spans="3:29">
      <c r="C20" s="39" t="s">
        <v>10</v>
      </c>
      <c r="D20" s="59">
        <v>24854</v>
      </c>
      <c r="E20" s="59"/>
      <c r="F20" s="59"/>
      <c r="G20" s="59">
        <f t="shared" si="0"/>
        <v>24854</v>
      </c>
      <c r="H20" s="59"/>
      <c r="I20" s="59">
        <f t="shared" si="1"/>
        <v>24854</v>
      </c>
      <c r="J20" s="59">
        <v>-24854</v>
      </c>
      <c r="K20" s="59">
        <v>11660</v>
      </c>
      <c r="L20" s="59"/>
      <c r="M20" s="59"/>
      <c r="N20" s="59"/>
      <c r="O20" s="59"/>
      <c r="P20" s="59"/>
      <c r="Q20" s="59"/>
      <c r="R20" s="59"/>
      <c r="S20" s="59"/>
      <c r="T20" s="59">
        <f t="shared" si="2"/>
        <v>-13194</v>
      </c>
      <c r="U20" s="59"/>
      <c r="V20" s="59"/>
      <c r="W20" s="59"/>
      <c r="X20" s="60">
        <f t="shared" si="3"/>
        <v>11660</v>
      </c>
      <c r="Y20" s="59">
        <v>11660</v>
      </c>
      <c r="Z20" s="59">
        <f t="shared" si="4"/>
        <v>0</v>
      </c>
      <c r="AA20" s="59">
        <f t="shared" si="5"/>
        <v>-13194</v>
      </c>
      <c r="AB20" s="95">
        <f t="shared" si="6"/>
        <v>-0.53086022370644559</v>
      </c>
      <c r="AC20" s="59"/>
    </row>
    <row r="21" spans="3:29" s="54" customFormat="1">
      <c r="C21" s="3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  <c r="Y21" s="59"/>
      <c r="Z21" s="59">
        <f t="shared" si="4"/>
        <v>0</v>
      </c>
      <c r="AA21" s="59">
        <f t="shared" si="5"/>
        <v>0</v>
      </c>
      <c r="AB21" s="95" t="str">
        <f t="shared" si="6"/>
        <v/>
      </c>
      <c r="AC21" s="59"/>
    </row>
    <row r="22" spans="3:29" s="54" customFormat="1">
      <c r="C22" s="159" t="s">
        <v>12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59"/>
      <c r="Z22" s="59">
        <f t="shared" si="4"/>
        <v>0</v>
      </c>
      <c r="AA22" s="59">
        <f t="shared" si="5"/>
        <v>0</v>
      </c>
      <c r="AB22" s="95" t="str">
        <f t="shared" si="6"/>
        <v/>
      </c>
      <c r="AC22" s="59"/>
    </row>
    <row r="23" spans="3:29" s="54" customFormat="1">
      <c r="C23" s="160" t="s">
        <v>136</v>
      </c>
      <c r="D23" s="259">
        <v>385285</v>
      </c>
      <c r="E23" s="59"/>
      <c r="F23" s="59"/>
      <c r="G23" s="259">
        <f t="shared" ref="G23:G32" si="10">D23-E23-F23</f>
        <v>385285</v>
      </c>
      <c r="H23" s="259"/>
      <c r="I23" s="259">
        <f t="shared" ref="I23:I32" si="11">D23+H23</f>
        <v>385285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>
        <f>G23+T23+U23+V23+W23</f>
        <v>385285</v>
      </c>
      <c r="Y23" s="60">
        <v>385285</v>
      </c>
      <c r="Z23" s="59">
        <f t="shared" si="4"/>
        <v>0</v>
      </c>
      <c r="AA23" s="59">
        <f t="shared" si="5"/>
        <v>0</v>
      </c>
      <c r="AB23" s="263">
        <f t="shared" si="6"/>
        <v>0</v>
      </c>
      <c r="AC23" s="59"/>
    </row>
    <row r="24" spans="3:29" s="54" customFormat="1">
      <c r="C24" s="161" t="s">
        <v>10</v>
      </c>
      <c r="D24" s="260">
        <v>196596</v>
      </c>
      <c r="E24" s="59"/>
      <c r="F24" s="59"/>
      <c r="G24" s="260">
        <f t="shared" si="10"/>
        <v>196596</v>
      </c>
      <c r="H24" s="260"/>
      <c r="I24" s="260">
        <f t="shared" si="11"/>
        <v>196596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>
        <f t="shared" ref="X24:X32" si="12">G24+T24+U24+V24+W24</f>
        <v>196596</v>
      </c>
      <c r="Y24" s="60">
        <v>196596</v>
      </c>
      <c r="Z24" s="59">
        <f t="shared" si="4"/>
        <v>0</v>
      </c>
      <c r="AA24" s="59">
        <f t="shared" si="5"/>
        <v>0</v>
      </c>
      <c r="AB24" s="263">
        <f t="shared" si="6"/>
        <v>0</v>
      </c>
      <c r="AC24" s="59"/>
    </row>
    <row r="25" spans="3:29" s="54" customFormat="1">
      <c r="C25" s="162"/>
      <c r="D25" s="259"/>
      <c r="E25" s="59"/>
      <c r="F25" s="59"/>
      <c r="G25" s="259">
        <f t="shared" si="10"/>
        <v>0</v>
      </c>
      <c r="H25" s="259"/>
      <c r="I25" s="259">
        <f t="shared" si="11"/>
        <v>0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>
        <f t="shared" si="12"/>
        <v>0</v>
      </c>
      <c r="Y25" s="60">
        <v>0</v>
      </c>
      <c r="Z25" s="59">
        <f t="shared" si="4"/>
        <v>0</v>
      </c>
      <c r="AA25" s="59">
        <f t="shared" si="5"/>
        <v>0</v>
      </c>
      <c r="AB25" s="263" t="str">
        <f t="shared" si="6"/>
        <v/>
      </c>
      <c r="AC25" s="59"/>
    </row>
    <row r="26" spans="3:29" s="54" customFormat="1">
      <c r="C26" s="159" t="s">
        <v>12</v>
      </c>
      <c r="D26" s="259"/>
      <c r="E26" s="59"/>
      <c r="F26" s="59"/>
      <c r="G26" s="259">
        <f t="shared" si="10"/>
        <v>0</v>
      </c>
      <c r="H26" s="259"/>
      <c r="I26" s="259">
        <f t="shared" si="11"/>
        <v>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>
        <f t="shared" si="12"/>
        <v>0</v>
      </c>
      <c r="Y26" s="60">
        <v>0</v>
      </c>
      <c r="Z26" s="59">
        <f t="shared" si="4"/>
        <v>0</v>
      </c>
      <c r="AA26" s="59">
        <f t="shared" si="5"/>
        <v>0</v>
      </c>
      <c r="AB26" s="263" t="str">
        <f t="shared" si="6"/>
        <v/>
      </c>
      <c r="AC26" s="59"/>
    </row>
    <row r="27" spans="3:29" s="54" customFormat="1">
      <c r="C27" s="160" t="s">
        <v>137</v>
      </c>
      <c r="D27" s="259">
        <v>200649</v>
      </c>
      <c r="E27" s="59"/>
      <c r="F27" s="59"/>
      <c r="G27" s="259">
        <f t="shared" si="10"/>
        <v>200649</v>
      </c>
      <c r="H27" s="259"/>
      <c r="I27" s="259">
        <f t="shared" si="11"/>
        <v>200649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>
        <f t="shared" si="12"/>
        <v>200649</v>
      </c>
      <c r="Y27" s="60">
        <v>200649</v>
      </c>
      <c r="Z27" s="59">
        <f t="shared" si="4"/>
        <v>0</v>
      </c>
      <c r="AA27" s="59">
        <f t="shared" si="5"/>
        <v>0</v>
      </c>
      <c r="AB27" s="263">
        <f t="shared" si="6"/>
        <v>0</v>
      </c>
      <c r="AC27" s="59"/>
    </row>
    <row r="28" spans="3:29" s="54" customFormat="1">
      <c r="C28" s="161" t="s">
        <v>10</v>
      </c>
      <c r="D28" s="260">
        <v>121110</v>
      </c>
      <c r="E28" s="59"/>
      <c r="F28" s="59"/>
      <c r="G28" s="260">
        <f t="shared" si="10"/>
        <v>121110</v>
      </c>
      <c r="H28" s="260">
        <v>807</v>
      </c>
      <c r="I28" s="260">
        <f t="shared" si="11"/>
        <v>121917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>
        <f>G28+T28+U28+V28+W28</f>
        <v>121110</v>
      </c>
      <c r="Y28" s="60">
        <v>121110</v>
      </c>
      <c r="Z28" s="59">
        <f t="shared" si="4"/>
        <v>0</v>
      </c>
      <c r="AA28" s="59">
        <f t="shared" si="5"/>
        <v>-807</v>
      </c>
      <c r="AB28" s="263">
        <f t="shared" si="6"/>
        <v>-6.6192573636162308E-3</v>
      </c>
      <c r="AC28" s="59"/>
    </row>
    <row r="29" spans="3:29" s="54" customFormat="1">
      <c r="C29" s="163"/>
      <c r="D29" s="259"/>
      <c r="E29" s="59"/>
      <c r="F29" s="59"/>
      <c r="G29" s="259">
        <f t="shared" si="10"/>
        <v>0</v>
      </c>
      <c r="H29" s="259"/>
      <c r="I29" s="259">
        <f t="shared" si="11"/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>
        <f t="shared" si="12"/>
        <v>0</v>
      </c>
      <c r="Y29" s="60">
        <v>0</v>
      </c>
      <c r="Z29" s="59">
        <f t="shared" si="4"/>
        <v>0</v>
      </c>
      <c r="AA29" s="59">
        <f t="shared" si="5"/>
        <v>0</v>
      </c>
      <c r="AB29" s="263" t="str">
        <f t="shared" si="6"/>
        <v/>
      </c>
      <c r="AC29" s="59"/>
    </row>
    <row r="30" spans="3:29" s="54" customFormat="1">
      <c r="C30" s="159" t="s">
        <v>16</v>
      </c>
      <c r="D30" s="259"/>
      <c r="E30" s="59"/>
      <c r="F30" s="59"/>
      <c r="G30" s="259">
        <f t="shared" si="10"/>
        <v>0</v>
      </c>
      <c r="H30" s="259"/>
      <c r="I30" s="259">
        <f t="shared" si="11"/>
        <v>0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>
        <f t="shared" si="12"/>
        <v>0</v>
      </c>
      <c r="Y30" s="60">
        <v>0</v>
      </c>
      <c r="Z30" s="59">
        <f t="shared" si="4"/>
        <v>0</v>
      </c>
      <c r="AA30" s="59">
        <f t="shared" si="5"/>
        <v>0</v>
      </c>
      <c r="AB30" s="263" t="str">
        <f t="shared" si="6"/>
        <v/>
      </c>
      <c r="AC30" s="59"/>
    </row>
    <row r="31" spans="3:29" s="54" customFormat="1">
      <c r="C31" s="160" t="s">
        <v>138</v>
      </c>
      <c r="D31" s="259">
        <f>245555+33131</f>
        <v>278686</v>
      </c>
      <c r="E31" s="59"/>
      <c r="F31" s="259">
        <v>29066</v>
      </c>
      <c r="G31" s="259">
        <f t="shared" si="10"/>
        <v>249620</v>
      </c>
      <c r="H31" s="259"/>
      <c r="I31" s="259">
        <f t="shared" si="11"/>
        <v>278686</v>
      </c>
      <c r="J31" s="261">
        <v>-65131</v>
      </c>
      <c r="K31" s="261">
        <v>62602</v>
      </c>
      <c r="L31" s="59"/>
      <c r="M31" s="59"/>
      <c r="N31" s="59"/>
      <c r="O31" s="261">
        <v>2146</v>
      </c>
      <c r="P31" s="59"/>
      <c r="Q31" s="59"/>
      <c r="R31" s="59"/>
      <c r="S31" s="59"/>
      <c r="T31" s="262">
        <f>SUM(J31:S31)</f>
        <v>-383</v>
      </c>
      <c r="U31" s="259">
        <v>33066</v>
      </c>
      <c r="V31" s="59"/>
      <c r="W31" s="59"/>
      <c r="X31" s="60">
        <f>G31+T31+U31+V31+W31</f>
        <v>282303</v>
      </c>
      <c r="Y31" s="60">
        <v>282303</v>
      </c>
      <c r="Z31" s="59">
        <f t="shared" si="4"/>
        <v>0</v>
      </c>
      <c r="AA31" s="59">
        <f t="shared" si="5"/>
        <v>3617</v>
      </c>
      <c r="AB31" s="263">
        <f t="shared" si="6"/>
        <v>1.2978764631161953E-2</v>
      </c>
      <c r="AC31" s="59"/>
    </row>
    <row r="32" spans="3:29">
      <c r="C32" s="161" t="s">
        <v>10</v>
      </c>
      <c r="D32" s="264">
        <f>140765+24854</f>
        <v>165619</v>
      </c>
      <c r="E32" s="55"/>
      <c r="F32" s="55"/>
      <c r="G32" s="264">
        <f t="shared" si="10"/>
        <v>165619</v>
      </c>
      <c r="H32" s="264"/>
      <c r="I32" s="264">
        <f t="shared" si="11"/>
        <v>165619</v>
      </c>
      <c r="J32" s="260">
        <v>-24854</v>
      </c>
      <c r="K32" s="260">
        <v>11660</v>
      </c>
      <c r="L32" s="55"/>
      <c r="M32" s="55"/>
      <c r="N32" s="55"/>
      <c r="O32" s="260">
        <v>1604</v>
      </c>
      <c r="P32" s="55"/>
      <c r="Q32" s="55"/>
      <c r="R32" s="55"/>
      <c r="S32" s="55"/>
      <c r="T32" s="260">
        <f t="shared" ref="T32" si="13">SUM(J32:S32)</f>
        <v>-11590</v>
      </c>
      <c r="U32" s="265"/>
      <c r="V32" s="55"/>
      <c r="W32" s="55"/>
      <c r="X32" s="60">
        <f t="shared" si="12"/>
        <v>154029</v>
      </c>
      <c r="Y32" s="60">
        <v>154029</v>
      </c>
      <c r="Z32" s="55">
        <f t="shared" si="4"/>
        <v>0</v>
      </c>
      <c r="AA32" s="59">
        <f t="shared" si="5"/>
        <v>-11590</v>
      </c>
      <c r="AB32" s="263">
        <f t="shared" si="6"/>
        <v>-6.9979893611240254E-2</v>
      </c>
      <c r="AC32" s="55"/>
    </row>
    <row r="33" spans="3:29">
      <c r="C33" s="41"/>
      <c r="D33" s="55"/>
      <c r="E33" s="55"/>
      <c r="F33" s="55"/>
      <c r="G33" s="55">
        <f t="shared" si="0"/>
        <v>0</v>
      </c>
      <c r="H33" s="55"/>
      <c r="I33" s="55">
        <f t="shared" si="1"/>
        <v>0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f t="shared" si="2"/>
        <v>0</v>
      </c>
      <c r="U33" s="55"/>
      <c r="V33" s="55"/>
      <c r="W33" s="55"/>
      <c r="X33" s="44">
        <f t="shared" si="3"/>
        <v>0</v>
      </c>
      <c r="Y33" s="55"/>
      <c r="Z33" s="55">
        <f t="shared" si="4"/>
        <v>0</v>
      </c>
      <c r="AA33" s="55">
        <f t="shared" si="5"/>
        <v>0</v>
      </c>
      <c r="AB33" s="66" t="str">
        <f t="shared" si="6"/>
        <v/>
      </c>
      <c r="AC33" s="55"/>
    </row>
  </sheetData>
  <autoFilter ref="C5:AD33"/>
  <mergeCells count="4">
    <mergeCell ref="AC3:AD3"/>
    <mergeCell ref="AA3:AB3"/>
    <mergeCell ref="J3:Z3"/>
    <mergeCell ref="D3:I3"/>
  </mergeCells>
  <phoneticPr fontId="31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pane ySplit="3" topLeftCell="A4" activePane="bottomLeft" state="frozen"/>
      <selection activeCell="A8" sqref="A8"/>
      <selection pane="bottomLeft" activeCell="C26" sqref="C26"/>
    </sheetView>
  </sheetViews>
  <sheetFormatPr defaultColWidth="9.140625" defaultRowHeight="15"/>
  <cols>
    <col min="1" max="1" width="5.5703125" style="65" customWidth="1"/>
    <col min="2" max="2" width="16" style="63" customWidth="1"/>
    <col min="3" max="3" width="10.28515625" style="63" customWidth="1"/>
    <col min="4" max="4" width="13.140625" style="63" customWidth="1"/>
    <col min="5" max="5" width="43.28515625" style="63" customWidth="1"/>
    <col min="6" max="6" width="12.140625" style="63" bestFit="1" customWidth="1"/>
    <col min="7" max="16384" width="9.140625" style="63"/>
  </cols>
  <sheetData>
    <row r="1" spans="1:6">
      <c r="A1" s="165" t="s">
        <v>67</v>
      </c>
      <c r="B1" s="49"/>
      <c r="C1" s="49"/>
      <c r="D1" s="50"/>
      <c r="E1" s="50"/>
      <c r="F1" s="50"/>
    </row>
    <row r="2" spans="1:6" ht="15.75">
      <c r="A2" s="166"/>
      <c r="B2" s="49"/>
      <c r="C2" s="49"/>
      <c r="D2" s="50"/>
      <c r="E2" s="50"/>
      <c r="F2" s="235" t="s">
        <v>4</v>
      </c>
    </row>
    <row r="3" spans="1:6">
      <c r="A3" s="241" t="s">
        <v>72</v>
      </c>
      <c r="B3" s="241" t="s">
        <v>68</v>
      </c>
      <c r="C3" s="241" t="s">
        <v>69</v>
      </c>
      <c r="D3" s="241" t="s">
        <v>16</v>
      </c>
      <c r="E3" s="241" t="s">
        <v>70</v>
      </c>
      <c r="F3" s="241" t="s">
        <v>171</v>
      </c>
    </row>
    <row r="4" spans="1:6">
      <c r="A4" s="232"/>
      <c r="B4" s="226" t="s">
        <v>3</v>
      </c>
      <c r="C4" s="226"/>
      <c r="D4" s="226"/>
      <c r="E4" s="226"/>
      <c r="F4" s="236"/>
    </row>
    <row r="5" spans="1:6">
      <c r="A5" s="237"/>
      <c r="B5" s="238" t="s">
        <v>5</v>
      </c>
      <c r="C5" s="216"/>
      <c r="D5" s="239"/>
      <c r="E5" s="217"/>
      <c r="F5" s="218">
        <f>SUM(F6:F11)</f>
        <v>62602</v>
      </c>
    </row>
    <row r="6" spans="1:6" ht="63.75">
      <c r="A6" s="220">
        <v>1</v>
      </c>
      <c r="B6" s="219" t="s">
        <v>5</v>
      </c>
      <c r="C6" s="219" t="s">
        <v>77</v>
      </c>
      <c r="D6" s="219" t="s">
        <v>78</v>
      </c>
      <c r="E6" s="219" t="s">
        <v>84</v>
      </c>
      <c r="F6" s="64">
        <v>15602</v>
      </c>
    </row>
    <row r="7" spans="1:6" ht="63.75">
      <c r="A7" s="220">
        <v>2</v>
      </c>
      <c r="B7" s="219" t="s">
        <v>5</v>
      </c>
      <c r="C7" s="219" t="s">
        <v>77</v>
      </c>
      <c r="D7" s="219" t="s">
        <v>136</v>
      </c>
      <c r="E7" s="219" t="s">
        <v>79</v>
      </c>
      <c r="F7" s="64">
        <v>17200</v>
      </c>
    </row>
    <row r="8" spans="1:6" ht="63.75">
      <c r="A8" s="220">
        <v>3</v>
      </c>
      <c r="B8" s="219" t="s">
        <v>5</v>
      </c>
      <c r="C8" s="219" t="s">
        <v>77</v>
      </c>
      <c r="D8" s="219" t="s">
        <v>136</v>
      </c>
      <c r="E8" s="219" t="s">
        <v>80</v>
      </c>
      <c r="F8" s="64">
        <v>8800</v>
      </c>
    </row>
    <row r="9" spans="1:6" ht="63.75">
      <c r="A9" s="220">
        <v>4</v>
      </c>
      <c r="B9" s="219" t="s">
        <v>5</v>
      </c>
      <c r="C9" s="219" t="s">
        <v>77</v>
      </c>
      <c r="D9" s="219" t="s">
        <v>136</v>
      </c>
      <c r="E9" s="219" t="s">
        <v>81</v>
      </c>
      <c r="F9" s="64">
        <v>6000</v>
      </c>
    </row>
    <row r="10" spans="1:6" ht="63.75">
      <c r="A10" s="220">
        <v>5</v>
      </c>
      <c r="B10" s="219" t="s">
        <v>5</v>
      </c>
      <c r="C10" s="219" t="s">
        <v>77</v>
      </c>
      <c r="D10" s="219" t="s">
        <v>137</v>
      </c>
      <c r="E10" s="221" t="s">
        <v>82</v>
      </c>
      <c r="F10" s="64">
        <v>5000</v>
      </c>
    </row>
    <row r="11" spans="1:6" ht="63.75">
      <c r="A11" s="220">
        <v>6</v>
      </c>
      <c r="B11" s="219" t="s">
        <v>5</v>
      </c>
      <c r="C11" s="219" t="s">
        <v>77</v>
      </c>
      <c r="D11" s="219" t="s">
        <v>137</v>
      </c>
      <c r="E11" s="240" t="s">
        <v>83</v>
      </c>
      <c r="F11" s="64">
        <v>10000</v>
      </c>
    </row>
  </sheetData>
  <autoFilter ref="A3:F11"/>
  <pageMargins left="0.19685039370078741" right="0.19685039370078741" top="0.43307086614173229" bottom="0.31496062992125984" header="0.31496062992125984" footer="0.15748031496062992"/>
  <pageSetup paperSize="9" scale="75" orientation="landscape" r:id="rId1"/>
  <headerFooter>
    <oddFooter>&amp;C&amp;P/&amp;N&amp;R&amp;D&amp;T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pane ySplit="3" topLeftCell="A4" activePane="bottomLeft" state="frozen"/>
      <selection activeCell="A2" sqref="A2"/>
      <selection pane="bottomLeft" activeCell="D13" sqref="D13"/>
    </sheetView>
  </sheetViews>
  <sheetFormatPr defaultColWidth="9.140625" defaultRowHeight="15"/>
  <cols>
    <col min="1" max="1" width="5.5703125" style="51" customWidth="1"/>
    <col min="2" max="2" width="17" style="51" customWidth="1"/>
    <col min="3" max="3" width="16.5703125" style="51" customWidth="1"/>
    <col min="4" max="4" width="21" style="51" customWidth="1"/>
    <col min="5" max="5" width="43.28515625" style="51" customWidth="1"/>
    <col min="6" max="6" width="9.140625" style="51" bestFit="1" customWidth="1"/>
    <col min="7" max="16384" width="9.140625" style="51"/>
  </cols>
  <sheetData>
    <row r="1" spans="1:10">
      <c r="A1" s="234" t="s">
        <v>71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>
      <c r="A2" s="50"/>
      <c r="B2" s="50"/>
      <c r="C2" s="50"/>
      <c r="D2" s="50"/>
      <c r="E2" s="50"/>
      <c r="F2" s="235" t="s">
        <v>4</v>
      </c>
      <c r="G2" s="50"/>
      <c r="H2" s="50"/>
      <c r="I2" s="50"/>
      <c r="J2" s="50"/>
    </row>
    <row r="3" spans="1:10">
      <c r="A3" s="223" t="s">
        <v>72</v>
      </c>
      <c r="B3" s="222" t="s">
        <v>68</v>
      </c>
      <c r="C3" s="222" t="s">
        <v>69</v>
      </c>
      <c r="D3" s="222" t="s">
        <v>16</v>
      </c>
      <c r="E3" s="222" t="s">
        <v>70</v>
      </c>
      <c r="F3" s="222" t="s">
        <v>171</v>
      </c>
      <c r="G3" s="50"/>
      <c r="H3" s="50"/>
      <c r="I3" s="50"/>
      <c r="J3" s="50"/>
    </row>
    <row r="4" spans="1:10">
      <c r="A4" s="232"/>
      <c r="B4" s="232" t="s">
        <v>3</v>
      </c>
      <c r="C4" s="232"/>
      <c r="D4" s="232"/>
      <c r="E4" s="232"/>
      <c r="F4" s="233"/>
      <c r="G4" s="50"/>
      <c r="H4" s="50"/>
      <c r="I4" s="50"/>
      <c r="J4" s="50"/>
    </row>
    <row r="5" spans="1:10">
      <c r="A5" s="227"/>
      <c r="B5" s="228" t="s">
        <v>5</v>
      </c>
      <c r="C5" s="224"/>
      <c r="D5" s="229"/>
      <c r="E5" s="217"/>
      <c r="F5" s="230">
        <f>F6+F7</f>
        <v>65131</v>
      </c>
      <c r="G5" s="50"/>
      <c r="H5" s="50"/>
      <c r="I5" s="50"/>
      <c r="J5" s="50"/>
    </row>
    <row r="6" spans="1:10" ht="25.5">
      <c r="A6" s="220">
        <v>1</v>
      </c>
      <c r="B6" s="225" t="s">
        <v>5</v>
      </c>
      <c r="C6" s="225" t="s">
        <v>77</v>
      </c>
      <c r="D6" s="225" t="s">
        <v>78</v>
      </c>
      <c r="E6" s="219" t="s">
        <v>87</v>
      </c>
      <c r="F6" s="231">
        <v>33131</v>
      </c>
      <c r="G6" s="50"/>
      <c r="H6" s="50"/>
      <c r="I6" s="50"/>
      <c r="J6" s="50"/>
    </row>
    <row r="7" spans="1:10" ht="25.5">
      <c r="A7" s="220">
        <v>2</v>
      </c>
      <c r="B7" s="225" t="s">
        <v>5</v>
      </c>
      <c r="C7" s="225" t="s">
        <v>77</v>
      </c>
      <c r="D7" s="225" t="s">
        <v>136</v>
      </c>
      <c r="E7" s="219" t="s">
        <v>170</v>
      </c>
      <c r="F7" s="231">
        <v>32000</v>
      </c>
      <c r="G7" s="50"/>
      <c r="H7" s="50"/>
      <c r="I7" s="50"/>
      <c r="J7" s="50"/>
    </row>
  </sheetData>
  <pageMargins left="0.19685039370078741" right="0.19685039370078741" top="0.51181102362204722" bottom="0.51181102362204722" header="0.31496062992125984" footer="0.31496062992125984"/>
  <pageSetup paperSize="9" scale="7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workbookViewId="0">
      <pane ySplit="4" topLeftCell="A5" activePane="bottomLeft" state="frozen"/>
      <selection pane="bottomLeft" activeCell="A3" sqref="A3:A4"/>
    </sheetView>
  </sheetViews>
  <sheetFormatPr defaultRowHeight="12.75"/>
  <cols>
    <col min="1" max="1" width="65.140625" style="53" customWidth="1"/>
    <col min="2" max="2" width="5.5703125" style="53" customWidth="1"/>
    <col min="3" max="6" width="11.42578125" style="53" customWidth="1"/>
    <col min="7" max="9" width="11.140625" style="53" customWidth="1"/>
    <col min="10" max="10" width="14.28515625" style="53" customWidth="1"/>
    <col min="11" max="11" width="13" style="53" customWidth="1"/>
    <col min="12" max="12" width="15.28515625" style="53" customWidth="1"/>
    <col min="13" max="13" width="16.5703125" style="53" customWidth="1"/>
    <col min="14" max="16384" width="9.140625" style="53"/>
  </cols>
  <sheetData>
    <row r="1" spans="1:9" ht="12.75" customHeight="1">
      <c r="A1" s="266" t="s">
        <v>181</v>
      </c>
      <c r="B1" s="267"/>
      <c r="C1" s="268"/>
      <c r="D1" s="268"/>
      <c r="E1" s="268"/>
      <c r="G1" s="174"/>
      <c r="H1" s="215"/>
      <c r="I1" s="174" t="s">
        <v>182</v>
      </c>
    </row>
    <row r="2" spans="1:9" ht="12.75" customHeight="1">
      <c r="C2" s="269">
        <f>C11+C93</f>
        <v>320905991.11000001</v>
      </c>
      <c r="D2" s="269"/>
      <c r="E2" s="269"/>
      <c r="F2" s="269"/>
      <c r="G2" s="269">
        <f>G11+G93</f>
        <v>110893877.75</v>
      </c>
      <c r="H2" s="269"/>
      <c r="I2" s="269"/>
    </row>
    <row r="3" spans="1:9" ht="12.75" customHeight="1">
      <c r="A3" s="543" t="s">
        <v>183</v>
      </c>
      <c r="B3" s="545" t="s">
        <v>184</v>
      </c>
      <c r="C3" s="547" t="s">
        <v>185</v>
      </c>
      <c r="D3" s="541" t="s">
        <v>186</v>
      </c>
      <c r="E3" s="549" t="s">
        <v>187</v>
      </c>
      <c r="F3" s="541" t="s">
        <v>188</v>
      </c>
      <c r="G3" s="539" t="s">
        <v>189</v>
      </c>
      <c r="H3" s="539" t="s">
        <v>190</v>
      </c>
      <c r="I3" s="541" t="s">
        <v>191</v>
      </c>
    </row>
    <row r="4" spans="1:9" ht="27.75" customHeight="1">
      <c r="A4" s="544"/>
      <c r="B4" s="546"/>
      <c r="C4" s="548"/>
      <c r="D4" s="542"/>
      <c r="E4" s="550"/>
      <c r="F4" s="542"/>
      <c r="G4" s="540"/>
      <c r="H4" s="540"/>
      <c r="I4" s="542"/>
    </row>
    <row r="5" spans="1:9" ht="12.75" customHeight="1">
      <c r="A5" s="270" t="s">
        <v>192</v>
      </c>
      <c r="B5" s="271" t="s">
        <v>18</v>
      </c>
      <c r="C5" s="272">
        <f>C6+C7+C9+C10+C8</f>
        <v>320905991.11000001</v>
      </c>
      <c r="D5" s="273">
        <f t="shared" ref="D5:I5" si="0">D6+D7+D9+D10+D8</f>
        <v>30966365.43</v>
      </c>
      <c r="E5" s="273">
        <f t="shared" si="0"/>
        <v>62283180</v>
      </c>
      <c r="F5" s="273">
        <f t="shared" si="0"/>
        <v>12400565</v>
      </c>
      <c r="G5" s="273">
        <f t="shared" si="0"/>
        <v>110893877.75</v>
      </c>
      <c r="H5" s="273"/>
      <c r="I5" s="273">
        <f t="shared" si="0"/>
        <v>1722600</v>
      </c>
    </row>
    <row r="6" spans="1:9" ht="11.25" customHeight="1">
      <c r="A6" s="274" t="s">
        <v>193</v>
      </c>
      <c r="B6" s="275" t="s">
        <v>194</v>
      </c>
      <c r="C6" s="276">
        <f t="shared" ref="C6:G7" si="1">C13+C95</f>
        <v>232986482</v>
      </c>
      <c r="D6" s="277">
        <f t="shared" si="1"/>
        <v>27021096.43</v>
      </c>
      <c r="E6" s="277">
        <f t="shared" si="1"/>
        <v>39380818</v>
      </c>
      <c r="F6" s="277">
        <f t="shared" si="1"/>
        <v>12400565</v>
      </c>
      <c r="G6" s="277">
        <f t="shared" si="1"/>
        <v>69370959.75</v>
      </c>
      <c r="H6" s="277"/>
      <c r="I6" s="277">
        <f t="shared" ref="I6:I7" si="2">I13+I95</f>
        <v>287141</v>
      </c>
    </row>
    <row r="7" spans="1:9" ht="12" customHeight="1">
      <c r="A7" s="278"/>
      <c r="B7" s="275" t="s">
        <v>195</v>
      </c>
      <c r="C7" s="276">
        <f t="shared" si="1"/>
        <v>3016763</v>
      </c>
      <c r="D7" s="277">
        <f t="shared" si="1"/>
        <v>0</v>
      </c>
      <c r="E7" s="277">
        <f t="shared" si="1"/>
        <v>1211291</v>
      </c>
      <c r="F7" s="277">
        <f t="shared" si="1"/>
        <v>0</v>
      </c>
      <c r="G7" s="277">
        <f t="shared" si="1"/>
        <v>1805472</v>
      </c>
      <c r="H7" s="277"/>
      <c r="I7" s="277">
        <f t="shared" si="2"/>
        <v>0</v>
      </c>
    </row>
    <row r="8" spans="1:9" ht="13.5" customHeight="1">
      <c r="A8" s="278"/>
      <c r="B8" s="275" t="s">
        <v>196</v>
      </c>
      <c r="C8" s="276">
        <f t="shared" ref="C8:G9" si="3">C97</f>
        <v>22680</v>
      </c>
      <c r="D8" s="277">
        <f t="shared" si="3"/>
        <v>139849</v>
      </c>
      <c r="E8" s="277">
        <f t="shared" si="3"/>
        <v>22680</v>
      </c>
      <c r="F8" s="277">
        <f t="shared" si="3"/>
        <v>0</v>
      </c>
      <c r="G8" s="277">
        <f t="shared" si="3"/>
        <v>36000</v>
      </c>
      <c r="H8" s="277"/>
      <c r="I8" s="277">
        <f t="shared" ref="I8:I9" si="4">I97</f>
        <v>0</v>
      </c>
    </row>
    <row r="9" spans="1:9" ht="12.75" customHeight="1">
      <c r="A9" s="278"/>
      <c r="B9" s="275" t="s">
        <v>197</v>
      </c>
      <c r="C9" s="276">
        <f t="shared" si="3"/>
        <v>15161328</v>
      </c>
      <c r="D9" s="277">
        <f t="shared" si="3"/>
        <v>3790320</v>
      </c>
      <c r="E9" s="277">
        <f t="shared" si="3"/>
        <v>3790332</v>
      </c>
      <c r="F9" s="277">
        <f t="shared" si="3"/>
        <v>0</v>
      </c>
      <c r="G9" s="277">
        <f t="shared" si="3"/>
        <v>3790332</v>
      </c>
      <c r="H9" s="277"/>
      <c r="I9" s="277">
        <f t="shared" si="4"/>
        <v>0</v>
      </c>
    </row>
    <row r="10" spans="1:9" ht="12.75" customHeight="1">
      <c r="A10" s="279"/>
      <c r="B10" s="280" t="s">
        <v>198</v>
      </c>
      <c r="C10" s="281">
        <f>C15</f>
        <v>69718738.109999999</v>
      </c>
      <c r="D10" s="282">
        <f t="shared" ref="D10:I10" si="5">D15</f>
        <v>15100</v>
      </c>
      <c r="E10" s="282">
        <f t="shared" si="5"/>
        <v>17878059</v>
      </c>
      <c r="F10" s="282">
        <f t="shared" si="5"/>
        <v>0</v>
      </c>
      <c r="G10" s="282">
        <f t="shared" si="5"/>
        <v>35891114</v>
      </c>
      <c r="H10" s="282"/>
      <c r="I10" s="282">
        <f t="shared" si="5"/>
        <v>1435459</v>
      </c>
    </row>
    <row r="11" spans="1:9" ht="12.75" customHeight="1">
      <c r="A11" s="283" t="s">
        <v>199</v>
      </c>
      <c r="B11" s="284"/>
      <c r="C11" s="285">
        <f>C16+C28+C34+C40+C81+C87</f>
        <v>91777098.109999999</v>
      </c>
      <c r="D11" s="286">
        <f t="shared" ref="D11:I11" si="6">D16+D28+D34+D40+D81+D87</f>
        <v>2682743.5</v>
      </c>
      <c r="E11" s="286">
        <f t="shared" si="6"/>
        <v>22358702</v>
      </c>
      <c r="F11" s="286">
        <f t="shared" si="6"/>
        <v>0</v>
      </c>
      <c r="G11" s="286">
        <f t="shared" si="6"/>
        <v>44602371.75</v>
      </c>
      <c r="H11" s="286"/>
      <c r="I11" s="286">
        <f t="shared" si="6"/>
        <v>1722600</v>
      </c>
    </row>
    <row r="12" spans="1:9" ht="12.75" customHeight="1">
      <c r="A12" s="287" t="s">
        <v>200</v>
      </c>
      <c r="B12" s="284" t="s">
        <v>18</v>
      </c>
      <c r="C12" s="288">
        <f>C13+C14+C15</f>
        <v>91777098.109999999</v>
      </c>
      <c r="D12" s="289">
        <f t="shared" ref="D12:I12" si="7">D13+D14+D15</f>
        <v>2682743.5</v>
      </c>
      <c r="E12" s="289">
        <f t="shared" si="7"/>
        <v>22358702</v>
      </c>
      <c r="F12" s="289">
        <f t="shared" si="7"/>
        <v>0</v>
      </c>
      <c r="G12" s="289">
        <f t="shared" si="7"/>
        <v>44602371.75</v>
      </c>
      <c r="H12" s="289"/>
      <c r="I12" s="289">
        <f t="shared" si="7"/>
        <v>1722600</v>
      </c>
    </row>
    <row r="13" spans="1:9" ht="12.75" customHeight="1">
      <c r="A13" s="274" t="s">
        <v>193</v>
      </c>
      <c r="B13" s="290" t="s">
        <v>194</v>
      </c>
      <c r="C13" s="291">
        <f>C17+C29+C35+C41+C82+C88</f>
        <v>19208264</v>
      </c>
      <c r="D13" s="292">
        <f t="shared" ref="D13:I13" si="8">D17+D29+D35+D41+D82+D88</f>
        <v>2667643.5</v>
      </c>
      <c r="E13" s="292">
        <f t="shared" si="8"/>
        <v>3269352</v>
      </c>
      <c r="F13" s="292">
        <f t="shared" si="8"/>
        <v>0</v>
      </c>
      <c r="G13" s="292">
        <f t="shared" si="8"/>
        <v>7072452.75</v>
      </c>
      <c r="H13" s="292"/>
      <c r="I13" s="292">
        <f t="shared" si="8"/>
        <v>287141</v>
      </c>
    </row>
    <row r="14" spans="1:9" ht="12.75" customHeight="1">
      <c r="A14" s="279"/>
      <c r="B14" s="275" t="s">
        <v>195</v>
      </c>
      <c r="C14" s="291">
        <f>C42</f>
        <v>2850096</v>
      </c>
      <c r="D14" s="292">
        <f t="shared" ref="D14:I14" si="9">D42</f>
        <v>0</v>
      </c>
      <c r="E14" s="292">
        <f t="shared" si="9"/>
        <v>1211291</v>
      </c>
      <c r="F14" s="292">
        <f t="shared" si="9"/>
        <v>0</v>
      </c>
      <c r="G14" s="292">
        <f t="shared" si="9"/>
        <v>1638805</v>
      </c>
      <c r="H14" s="292"/>
      <c r="I14" s="292">
        <f t="shared" si="9"/>
        <v>0</v>
      </c>
    </row>
    <row r="15" spans="1:9" ht="12.75" customHeight="1">
      <c r="A15" s="293"/>
      <c r="B15" s="290" t="s">
        <v>198</v>
      </c>
      <c r="C15" s="291">
        <f>C18+C30+C36+C43+C83+C89</f>
        <v>69718738.109999999</v>
      </c>
      <c r="D15" s="292">
        <f t="shared" ref="D15:I15" si="10">D18+D30+D36+D43+D83+D89</f>
        <v>15100</v>
      </c>
      <c r="E15" s="292">
        <f t="shared" si="10"/>
        <v>17878059</v>
      </c>
      <c r="F15" s="292">
        <f t="shared" si="10"/>
        <v>0</v>
      </c>
      <c r="G15" s="292">
        <f t="shared" si="10"/>
        <v>35891114</v>
      </c>
      <c r="H15" s="292"/>
      <c r="I15" s="292">
        <f t="shared" si="10"/>
        <v>1435459</v>
      </c>
    </row>
    <row r="16" spans="1:9" ht="12" customHeight="1">
      <c r="A16" s="294" t="s">
        <v>48</v>
      </c>
      <c r="B16" s="295" t="s">
        <v>18</v>
      </c>
      <c r="C16" s="296">
        <f>C17+C18</f>
        <v>4920000</v>
      </c>
      <c r="D16" s="297">
        <f t="shared" ref="D16:I16" si="11">D17+D18</f>
        <v>0</v>
      </c>
      <c r="E16" s="297">
        <f t="shared" si="11"/>
        <v>0</v>
      </c>
      <c r="F16" s="297">
        <f t="shared" si="11"/>
        <v>0</v>
      </c>
      <c r="G16" s="297">
        <f t="shared" si="11"/>
        <v>2900000</v>
      </c>
      <c r="H16" s="297"/>
      <c r="I16" s="297">
        <f t="shared" si="11"/>
        <v>0</v>
      </c>
    </row>
    <row r="17" spans="1:9" ht="12.75" customHeight="1">
      <c r="A17" s="274" t="s">
        <v>193</v>
      </c>
      <c r="B17" s="298" t="s">
        <v>194</v>
      </c>
      <c r="C17" s="299">
        <f>C20+C23+C26</f>
        <v>2000000</v>
      </c>
      <c r="D17" s="300">
        <f t="shared" ref="D17:I18" si="12">D20+D23+D26</f>
        <v>0</v>
      </c>
      <c r="E17" s="300">
        <f t="shared" si="12"/>
        <v>0</v>
      </c>
      <c r="F17" s="300">
        <f t="shared" si="12"/>
        <v>0</v>
      </c>
      <c r="G17" s="300">
        <f t="shared" si="12"/>
        <v>1340000</v>
      </c>
      <c r="H17" s="300"/>
      <c r="I17" s="300">
        <f t="shared" si="12"/>
        <v>0</v>
      </c>
    </row>
    <row r="18" spans="1:9" ht="12.75" customHeight="1">
      <c r="A18" s="293"/>
      <c r="B18" s="301" t="s">
        <v>198</v>
      </c>
      <c r="C18" s="299">
        <f>C21+C24+C27</f>
        <v>2920000</v>
      </c>
      <c r="D18" s="300">
        <f t="shared" si="12"/>
        <v>0</v>
      </c>
      <c r="E18" s="300">
        <f t="shared" si="12"/>
        <v>0</v>
      </c>
      <c r="F18" s="300">
        <f t="shared" si="12"/>
        <v>0</v>
      </c>
      <c r="G18" s="300">
        <f t="shared" si="12"/>
        <v>1560000</v>
      </c>
      <c r="H18" s="300"/>
      <c r="I18" s="300">
        <f t="shared" si="12"/>
        <v>0</v>
      </c>
    </row>
    <row r="19" spans="1:9" ht="14.25" customHeight="1">
      <c r="A19" s="302" t="s">
        <v>201</v>
      </c>
      <c r="B19" s="298" t="s">
        <v>18</v>
      </c>
      <c r="C19" s="299">
        <f>C20+C21</f>
        <v>2600000</v>
      </c>
      <c r="D19" s="300">
        <f t="shared" ref="D19:I19" si="13">D20+D21</f>
        <v>0</v>
      </c>
      <c r="E19" s="300">
        <f t="shared" si="13"/>
        <v>0</v>
      </c>
      <c r="F19" s="300">
        <f t="shared" si="13"/>
        <v>0</v>
      </c>
      <c r="G19" s="300">
        <f t="shared" si="13"/>
        <v>1000000</v>
      </c>
      <c r="H19" s="300"/>
      <c r="I19" s="300">
        <f t="shared" si="13"/>
        <v>0</v>
      </c>
    </row>
    <row r="20" spans="1:9" ht="14.25" customHeight="1">
      <c r="A20" s="274" t="s">
        <v>193</v>
      </c>
      <c r="B20" s="298" t="s">
        <v>194</v>
      </c>
      <c r="C20" s="303">
        <v>390000</v>
      </c>
      <c r="D20" s="304"/>
      <c r="E20" s="304"/>
      <c r="F20" s="304"/>
      <c r="G20" s="304">
        <v>150000</v>
      </c>
      <c r="H20" s="304"/>
      <c r="I20" s="304"/>
    </row>
    <row r="21" spans="1:9" ht="12.75" customHeight="1">
      <c r="A21" s="293"/>
      <c r="B21" s="301" t="s">
        <v>198</v>
      </c>
      <c r="C21" s="299">
        <v>2210000</v>
      </c>
      <c r="D21" s="300"/>
      <c r="E21" s="300"/>
      <c r="F21" s="300"/>
      <c r="G21" s="300">
        <v>850000</v>
      </c>
      <c r="H21" s="300"/>
      <c r="I21" s="300"/>
    </row>
    <row r="22" spans="1:9" ht="12.75" customHeight="1">
      <c r="A22" s="305" t="s">
        <v>202</v>
      </c>
      <c r="B22" s="306" t="s">
        <v>18</v>
      </c>
      <c r="C22" s="307">
        <f>C23+C24</f>
        <v>1320000</v>
      </c>
      <c r="D22" s="308">
        <f t="shared" ref="D22:I22" si="14">D23+D24</f>
        <v>0</v>
      </c>
      <c r="E22" s="308">
        <f t="shared" si="14"/>
        <v>0</v>
      </c>
      <c r="F22" s="308">
        <f t="shared" si="14"/>
        <v>0</v>
      </c>
      <c r="G22" s="308">
        <f t="shared" si="14"/>
        <v>1100000</v>
      </c>
      <c r="H22" s="308"/>
      <c r="I22" s="308">
        <f t="shared" si="14"/>
        <v>0</v>
      </c>
    </row>
    <row r="23" spans="1:9" ht="12" customHeight="1">
      <c r="A23" s="274" t="s">
        <v>203</v>
      </c>
      <c r="B23" s="309" t="s">
        <v>194</v>
      </c>
      <c r="C23" s="299">
        <v>960000</v>
      </c>
      <c r="D23" s="300"/>
      <c r="E23" s="300"/>
      <c r="F23" s="300"/>
      <c r="G23" s="300">
        <v>740000</v>
      </c>
      <c r="H23" s="300"/>
      <c r="I23" s="300"/>
    </row>
    <row r="24" spans="1:9" ht="15.75" customHeight="1">
      <c r="A24" s="310"/>
      <c r="B24" s="290" t="s">
        <v>204</v>
      </c>
      <c r="C24" s="299">
        <v>360000</v>
      </c>
      <c r="D24" s="300"/>
      <c r="E24" s="300"/>
      <c r="F24" s="300"/>
      <c r="G24" s="300">
        <v>360000</v>
      </c>
      <c r="H24" s="300"/>
      <c r="I24" s="300"/>
    </row>
    <row r="25" spans="1:9" ht="13.5" customHeight="1">
      <c r="A25" s="311" t="s">
        <v>205</v>
      </c>
      <c r="B25" s="312" t="s">
        <v>18</v>
      </c>
      <c r="C25" s="299">
        <f>C26+C27</f>
        <v>1000000</v>
      </c>
      <c r="D25" s="300">
        <f t="shared" ref="D25:I25" si="15">D26+D27</f>
        <v>0</v>
      </c>
      <c r="E25" s="300">
        <f t="shared" si="15"/>
        <v>0</v>
      </c>
      <c r="F25" s="300">
        <f t="shared" si="15"/>
        <v>0</v>
      </c>
      <c r="G25" s="300">
        <f t="shared" si="15"/>
        <v>800000</v>
      </c>
      <c r="H25" s="300"/>
      <c r="I25" s="300">
        <f t="shared" si="15"/>
        <v>0</v>
      </c>
    </row>
    <row r="26" spans="1:9" ht="11.25" customHeight="1">
      <c r="A26" s="274" t="s">
        <v>203</v>
      </c>
      <c r="B26" s="312" t="s">
        <v>194</v>
      </c>
      <c r="C26" s="299">
        <v>650000</v>
      </c>
      <c r="D26" s="300"/>
      <c r="E26" s="300"/>
      <c r="F26" s="300"/>
      <c r="G26" s="300">
        <v>450000</v>
      </c>
      <c r="H26" s="300"/>
      <c r="I26" s="300"/>
    </row>
    <row r="27" spans="1:9" ht="13.5" customHeight="1">
      <c r="A27" s="310"/>
      <c r="B27" s="290" t="s">
        <v>204</v>
      </c>
      <c r="C27" s="299">
        <v>350000</v>
      </c>
      <c r="D27" s="313"/>
      <c r="E27" s="313"/>
      <c r="F27" s="313"/>
      <c r="G27" s="313">
        <v>350000</v>
      </c>
      <c r="H27" s="313"/>
      <c r="I27" s="313"/>
    </row>
    <row r="28" spans="1:9" ht="13.5" customHeight="1">
      <c r="A28" s="314" t="s">
        <v>46</v>
      </c>
      <c r="B28" s="295" t="s">
        <v>18</v>
      </c>
      <c r="C28" s="296">
        <f>C29+C30</f>
        <v>5112392</v>
      </c>
      <c r="D28" s="297">
        <f t="shared" ref="D28:I28" si="16">D29+D30</f>
        <v>15100</v>
      </c>
      <c r="E28" s="297">
        <f t="shared" si="16"/>
        <v>212056</v>
      </c>
      <c r="F28" s="297">
        <f t="shared" si="16"/>
        <v>0</v>
      </c>
      <c r="G28" s="297">
        <f t="shared" si="16"/>
        <v>125012</v>
      </c>
      <c r="H28" s="297"/>
      <c r="I28" s="297">
        <f t="shared" si="16"/>
        <v>0</v>
      </c>
    </row>
    <row r="29" spans="1:9" ht="12.75" customHeight="1">
      <c r="A29" s="274" t="s">
        <v>193</v>
      </c>
      <c r="B29" s="275" t="s">
        <v>194</v>
      </c>
      <c r="C29" s="299">
        <f>C32</f>
        <v>2619942</v>
      </c>
      <c r="D29" s="300">
        <f t="shared" ref="D29:I30" si="17">D32</f>
        <v>0</v>
      </c>
      <c r="E29" s="300">
        <f t="shared" si="17"/>
        <v>212056</v>
      </c>
      <c r="F29" s="300">
        <f t="shared" si="17"/>
        <v>0</v>
      </c>
      <c r="G29" s="300">
        <f t="shared" si="17"/>
        <v>32112</v>
      </c>
      <c r="H29" s="300"/>
      <c r="I29" s="300">
        <f t="shared" si="17"/>
        <v>0</v>
      </c>
    </row>
    <row r="30" spans="1:9" ht="12.75" customHeight="1">
      <c r="A30" s="293"/>
      <c r="B30" s="290" t="s">
        <v>198</v>
      </c>
      <c r="C30" s="299">
        <f>C33</f>
        <v>2492450</v>
      </c>
      <c r="D30" s="300">
        <f t="shared" si="17"/>
        <v>15100</v>
      </c>
      <c r="E30" s="300">
        <f t="shared" si="17"/>
        <v>0</v>
      </c>
      <c r="F30" s="300">
        <f t="shared" si="17"/>
        <v>0</v>
      </c>
      <c r="G30" s="300">
        <f t="shared" si="17"/>
        <v>92900</v>
      </c>
      <c r="H30" s="300"/>
      <c r="I30" s="300">
        <f t="shared" si="17"/>
        <v>0</v>
      </c>
    </row>
    <row r="31" spans="1:9" ht="12.75" customHeight="1">
      <c r="A31" s="315" t="s">
        <v>206</v>
      </c>
      <c r="B31" s="298" t="s">
        <v>18</v>
      </c>
      <c r="C31" s="299">
        <f>C32+C33</f>
        <v>5112392</v>
      </c>
      <c r="D31" s="300">
        <f t="shared" ref="D31:I31" si="18">D32+D33</f>
        <v>15100</v>
      </c>
      <c r="E31" s="300">
        <f t="shared" si="18"/>
        <v>212056</v>
      </c>
      <c r="F31" s="300">
        <f t="shared" si="18"/>
        <v>0</v>
      </c>
      <c r="G31" s="300">
        <f t="shared" si="18"/>
        <v>125012</v>
      </c>
      <c r="H31" s="300"/>
      <c r="I31" s="300">
        <f t="shared" si="18"/>
        <v>0</v>
      </c>
    </row>
    <row r="32" spans="1:9" ht="12.75" customHeight="1">
      <c r="A32" s="274" t="s">
        <v>193</v>
      </c>
      <c r="B32" s="298" t="s">
        <v>194</v>
      </c>
      <c r="C32" s="299">
        <v>2619942</v>
      </c>
      <c r="D32" s="316"/>
      <c r="E32" s="316">
        <v>212056</v>
      </c>
      <c r="F32" s="316"/>
      <c r="G32" s="316">
        <v>32112</v>
      </c>
      <c r="H32" s="316"/>
      <c r="I32" s="316"/>
    </row>
    <row r="33" spans="1:9" ht="12.75" customHeight="1">
      <c r="A33" s="293"/>
      <c r="B33" s="301" t="s">
        <v>198</v>
      </c>
      <c r="C33" s="299">
        <v>2492450</v>
      </c>
      <c r="D33" s="316">
        <v>15100</v>
      </c>
      <c r="E33" s="316"/>
      <c r="F33" s="316"/>
      <c r="G33" s="316">
        <v>92900</v>
      </c>
      <c r="H33" s="316"/>
      <c r="I33" s="316"/>
    </row>
    <row r="34" spans="1:9">
      <c r="A34" s="317" t="s">
        <v>14</v>
      </c>
      <c r="B34" s="318" t="s">
        <v>18</v>
      </c>
      <c r="C34" s="319">
        <f>C35+C36</f>
        <v>1382781</v>
      </c>
      <c r="D34" s="320">
        <f t="shared" ref="D34:I34" si="19">D35+D36</f>
        <v>0</v>
      </c>
      <c r="E34" s="320">
        <f t="shared" si="19"/>
        <v>92000</v>
      </c>
      <c r="F34" s="320">
        <f t="shared" si="19"/>
        <v>0</v>
      </c>
      <c r="G34" s="320">
        <f t="shared" si="19"/>
        <v>1290781</v>
      </c>
      <c r="H34" s="320"/>
      <c r="I34" s="320">
        <f t="shared" si="19"/>
        <v>0</v>
      </c>
    </row>
    <row r="35" spans="1:9" ht="12.75" customHeight="1">
      <c r="A35" s="274" t="s">
        <v>193</v>
      </c>
      <c r="B35" s="298" t="s">
        <v>194</v>
      </c>
      <c r="C35" s="299">
        <f>C38</f>
        <v>362781</v>
      </c>
      <c r="D35" s="300">
        <f t="shared" ref="D35:I36" si="20">D38</f>
        <v>0</v>
      </c>
      <c r="E35" s="300">
        <f t="shared" si="20"/>
        <v>24141</v>
      </c>
      <c r="F35" s="300">
        <f t="shared" si="20"/>
        <v>0</v>
      </c>
      <c r="G35" s="300">
        <f t="shared" si="20"/>
        <v>338640</v>
      </c>
      <c r="H35" s="300"/>
      <c r="I35" s="300">
        <f t="shared" si="20"/>
        <v>0</v>
      </c>
    </row>
    <row r="36" spans="1:9">
      <c r="A36" s="293"/>
      <c r="B36" s="301" t="s">
        <v>198</v>
      </c>
      <c r="C36" s="299">
        <f>C39</f>
        <v>1020000</v>
      </c>
      <c r="D36" s="300">
        <f t="shared" si="20"/>
        <v>0</v>
      </c>
      <c r="E36" s="300">
        <f t="shared" si="20"/>
        <v>67859</v>
      </c>
      <c r="F36" s="300">
        <f t="shared" si="20"/>
        <v>0</v>
      </c>
      <c r="G36" s="300">
        <f t="shared" si="20"/>
        <v>952141</v>
      </c>
      <c r="H36" s="300"/>
      <c r="I36" s="300">
        <f t="shared" si="20"/>
        <v>0</v>
      </c>
    </row>
    <row r="37" spans="1:9">
      <c r="A37" s="321" t="s">
        <v>43</v>
      </c>
      <c r="B37" s="298" t="s">
        <v>18</v>
      </c>
      <c r="C37" s="299">
        <f>C38+C39</f>
        <v>1382781</v>
      </c>
      <c r="D37" s="300">
        <f t="shared" ref="D37:I37" si="21">D38+D39</f>
        <v>0</v>
      </c>
      <c r="E37" s="300">
        <f t="shared" si="21"/>
        <v>92000</v>
      </c>
      <c r="F37" s="300">
        <f t="shared" si="21"/>
        <v>0</v>
      </c>
      <c r="G37" s="300">
        <f t="shared" si="21"/>
        <v>1290781</v>
      </c>
      <c r="H37" s="300"/>
      <c r="I37" s="300">
        <f t="shared" si="21"/>
        <v>0</v>
      </c>
    </row>
    <row r="38" spans="1:9">
      <c r="A38" s="274" t="s">
        <v>193</v>
      </c>
      <c r="B38" s="298" t="s">
        <v>194</v>
      </c>
      <c r="C38" s="303">
        <v>362781</v>
      </c>
      <c r="D38" s="304"/>
      <c r="E38" s="304">
        <v>24141</v>
      </c>
      <c r="F38" s="304"/>
      <c r="G38" s="304">
        <v>338640</v>
      </c>
      <c r="H38" s="304"/>
      <c r="I38" s="304"/>
    </row>
    <row r="39" spans="1:9">
      <c r="A39" s="293"/>
      <c r="B39" s="301" t="s">
        <v>198</v>
      </c>
      <c r="C39" s="303">
        <v>1020000</v>
      </c>
      <c r="D39" s="300"/>
      <c r="E39" s="300">
        <v>67859</v>
      </c>
      <c r="F39" s="300"/>
      <c r="G39" s="300">
        <v>952141</v>
      </c>
      <c r="H39" s="300"/>
      <c r="I39" s="300"/>
    </row>
    <row r="40" spans="1:9" ht="12" customHeight="1">
      <c r="A40" s="294" t="s">
        <v>44</v>
      </c>
      <c r="B40" s="318" t="s">
        <v>18</v>
      </c>
      <c r="C40" s="322">
        <f>C41+C42+C43</f>
        <v>79421325.109999999</v>
      </c>
      <c r="D40" s="323">
        <f t="shared" ref="D40:I40" si="22">D41+D42+D43</f>
        <v>2667643.5</v>
      </c>
      <c r="E40" s="323">
        <f t="shared" si="22"/>
        <v>22054646</v>
      </c>
      <c r="F40" s="323">
        <f t="shared" si="22"/>
        <v>0</v>
      </c>
      <c r="G40" s="323">
        <f t="shared" si="22"/>
        <v>39816578.75</v>
      </c>
      <c r="H40" s="323"/>
      <c r="I40" s="323">
        <f t="shared" si="22"/>
        <v>1722600</v>
      </c>
    </row>
    <row r="41" spans="1:9" ht="12" customHeight="1">
      <c r="A41" s="274" t="s">
        <v>193</v>
      </c>
      <c r="B41" s="298" t="s">
        <v>194</v>
      </c>
      <c r="C41" s="324">
        <f>C45+C64+C79</f>
        <v>13909451</v>
      </c>
      <c r="D41" s="325">
        <f t="shared" ref="D41:I41" si="23">D45+D64+D79</f>
        <v>2667643.5</v>
      </c>
      <c r="E41" s="325">
        <f t="shared" si="23"/>
        <v>3033155</v>
      </c>
      <c r="F41" s="325">
        <f t="shared" si="23"/>
        <v>0</v>
      </c>
      <c r="G41" s="325">
        <f t="shared" si="23"/>
        <v>5203700.75</v>
      </c>
      <c r="H41" s="325"/>
      <c r="I41" s="325">
        <f t="shared" si="23"/>
        <v>287141</v>
      </c>
    </row>
    <row r="42" spans="1:9" ht="12" customHeight="1">
      <c r="A42" s="279"/>
      <c r="B42" s="301" t="s">
        <v>195</v>
      </c>
      <c r="C42" s="324">
        <f>C46</f>
        <v>2850096</v>
      </c>
      <c r="D42" s="325">
        <f t="shared" ref="D42:I42" si="24">D46</f>
        <v>0</v>
      </c>
      <c r="E42" s="325">
        <f t="shared" si="24"/>
        <v>1211291</v>
      </c>
      <c r="F42" s="325">
        <f t="shared" si="24"/>
        <v>0</v>
      </c>
      <c r="G42" s="325">
        <f t="shared" si="24"/>
        <v>1638805</v>
      </c>
      <c r="H42" s="325"/>
      <c r="I42" s="325">
        <f t="shared" si="24"/>
        <v>0</v>
      </c>
    </row>
    <row r="43" spans="1:9" s="137" customFormat="1">
      <c r="A43" s="293"/>
      <c r="B43" s="301" t="s">
        <v>198</v>
      </c>
      <c r="C43" s="324">
        <f>C47+C65+C80</f>
        <v>62661778.109999999</v>
      </c>
      <c r="D43" s="325">
        <f t="shared" ref="D43:I43" si="25">D47+D65+D80</f>
        <v>0</v>
      </c>
      <c r="E43" s="325">
        <f t="shared" si="25"/>
        <v>17810200</v>
      </c>
      <c r="F43" s="325">
        <f t="shared" si="25"/>
        <v>0</v>
      </c>
      <c r="G43" s="325">
        <f t="shared" si="25"/>
        <v>32974073</v>
      </c>
      <c r="H43" s="325"/>
      <c r="I43" s="325">
        <f t="shared" si="25"/>
        <v>1435459</v>
      </c>
    </row>
    <row r="44" spans="1:9" s="137" customFormat="1">
      <c r="A44" s="326" t="s">
        <v>207</v>
      </c>
      <c r="B44" s="327" t="s">
        <v>18</v>
      </c>
      <c r="C44" s="328">
        <f>C45+C46+C47</f>
        <v>71962353.109999999</v>
      </c>
      <c r="D44" s="329">
        <f t="shared" ref="D44:I44" si="26">D45+D46+D47</f>
        <v>2667643.5</v>
      </c>
      <c r="E44" s="329">
        <f t="shared" si="26"/>
        <v>21811579</v>
      </c>
      <c r="F44" s="329">
        <f t="shared" si="26"/>
        <v>0</v>
      </c>
      <c r="G44" s="329">
        <f t="shared" si="26"/>
        <v>37442370</v>
      </c>
      <c r="H44" s="329"/>
      <c r="I44" s="329">
        <f t="shared" si="26"/>
        <v>1722600</v>
      </c>
    </row>
    <row r="45" spans="1:9" s="137" customFormat="1">
      <c r="A45" s="274" t="s">
        <v>193</v>
      </c>
      <c r="B45" s="290" t="s">
        <v>194</v>
      </c>
      <c r="C45" s="330">
        <f>C48+C50+C53+C57+C61</f>
        <v>12721587</v>
      </c>
      <c r="D45" s="331">
        <f>D48+D50+D53+D57+D61</f>
        <v>2667643.5</v>
      </c>
      <c r="E45" s="331">
        <f t="shared" ref="E45:F45" si="27">E48+E50+E53+E57+E61</f>
        <v>2991878</v>
      </c>
      <c r="F45" s="331">
        <f t="shared" si="27"/>
        <v>0</v>
      </c>
      <c r="G45" s="331">
        <f>G48+G50+G53+G57+G61</f>
        <v>4829154</v>
      </c>
      <c r="H45" s="331"/>
      <c r="I45" s="331">
        <f>I48+I50+I53+I57+I61</f>
        <v>287141</v>
      </c>
    </row>
    <row r="46" spans="1:9" s="137" customFormat="1">
      <c r="A46" s="279"/>
      <c r="B46" s="275" t="s">
        <v>195</v>
      </c>
      <c r="C46" s="332">
        <f>C54+C58</f>
        <v>2850096</v>
      </c>
      <c r="D46" s="333">
        <f>D54+D58</f>
        <v>0</v>
      </c>
      <c r="E46" s="333">
        <f t="shared" ref="E46:F46" si="28">E54+E58</f>
        <v>1211291</v>
      </c>
      <c r="F46" s="333">
        <f t="shared" si="28"/>
        <v>0</v>
      </c>
      <c r="G46" s="333">
        <f>G54+G58</f>
        <v>1638805</v>
      </c>
      <c r="H46" s="333"/>
      <c r="I46" s="333">
        <f>I54+I58</f>
        <v>0</v>
      </c>
    </row>
    <row r="47" spans="1:9" s="137" customFormat="1">
      <c r="A47" s="293"/>
      <c r="B47" s="290" t="s">
        <v>198</v>
      </c>
      <c r="C47" s="332">
        <f>C51+C55+C59+C62</f>
        <v>56390670.109999999</v>
      </c>
      <c r="D47" s="333">
        <f>D51+D55+D59+D62</f>
        <v>0</v>
      </c>
      <c r="E47" s="333">
        <f t="shared" ref="E47:F47" si="29">E51+E55+E59+E62</f>
        <v>17608410</v>
      </c>
      <c r="F47" s="333">
        <f t="shared" si="29"/>
        <v>0</v>
      </c>
      <c r="G47" s="333">
        <f>G51+G55+G59+G62</f>
        <v>30974411</v>
      </c>
      <c r="H47" s="333"/>
      <c r="I47" s="333">
        <f>I51+I55+I59+I62</f>
        <v>1435459</v>
      </c>
    </row>
    <row r="48" spans="1:9" s="137" customFormat="1">
      <c r="A48" s="334" t="s">
        <v>208</v>
      </c>
      <c r="B48" s="298" t="s">
        <v>194</v>
      </c>
      <c r="C48" s="335">
        <v>2838253</v>
      </c>
      <c r="D48" s="336">
        <v>1115613.02</v>
      </c>
      <c r="E48" s="336"/>
      <c r="F48" s="336"/>
      <c r="G48" s="336"/>
      <c r="H48" s="336"/>
      <c r="I48" s="336"/>
    </row>
    <row r="49" spans="1:9" s="137" customFormat="1">
      <c r="A49" s="337" t="s">
        <v>209</v>
      </c>
      <c r="B49" s="306" t="s">
        <v>18</v>
      </c>
      <c r="C49" s="338">
        <f>C50+C51</f>
        <v>21814800</v>
      </c>
      <c r="D49" s="339">
        <f t="shared" ref="D49:I49" si="30">D50+D51</f>
        <v>0</v>
      </c>
      <c r="E49" s="339">
        <f t="shared" si="30"/>
        <v>6505410</v>
      </c>
      <c r="F49" s="339">
        <f t="shared" si="30"/>
        <v>0</v>
      </c>
      <c r="G49" s="339">
        <f t="shared" si="30"/>
        <v>15309390</v>
      </c>
      <c r="H49" s="339"/>
      <c r="I49" s="339">
        <f t="shared" si="30"/>
        <v>0</v>
      </c>
    </row>
    <row r="50" spans="1:9" s="137" customFormat="1">
      <c r="A50" s="340" t="s">
        <v>193</v>
      </c>
      <c r="B50" s="298" t="s">
        <v>194</v>
      </c>
      <c r="C50" s="335">
        <v>4045380</v>
      </c>
      <c r="D50" s="341"/>
      <c r="E50" s="341">
        <v>1076766</v>
      </c>
      <c r="F50" s="341"/>
      <c r="G50" s="341">
        <v>2968614</v>
      </c>
      <c r="H50" s="341"/>
      <c r="I50" s="341"/>
    </row>
    <row r="51" spans="1:9" s="137" customFormat="1">
      <c r="A51" s="342"/>
      <c r="B51" s="343" t="s">
        <v>198</v>
      </c>
      <c r="C51" s="344">
        <v>17769420</v>
      </c>
      <c r="D51" s="345"/>
      <c r="E51" s="345">
        <v>5428644</v>
      </c>
      <c r="F51" s="345"/>
      <c r="G51" s="345">
        <v>12340776</v>
      </c>
      <c r="H51" s="345"/>
      <c r="I51" s="345"/>
    </row>
    <row r="52" spans="1:9" s="137" customFormat="1">
      <c r="A52" s="334" t="s">
        <v>38</v>
      </c>
      <c r="B52" s="298" t="s">
        <v>18</v>
      </c>
      <c r="C52" s="335">
        <f>C53+C54+C55</f>
        <v>29030982</v>
      </c>
      <c r="D52" s="341">
        <f>D53+D54+D55</f>
        <v>1552030.48</v>
      </c>
      <c r="E52" s="341">
        <f t="shared" ref="E52:F52" si="31">E53+E54+E55</f>
        <v>9435069</v>
      </c>
      <c r="F52" s="341">
        <f t="shared" si="31"/>
        <v>0</v>
      </c>
      <c r="G52" s="341">
        <f>G53+G54+G55</f>
        <v>19410405</v>
      </c>
      <c r="H52" s="341"/>
      <c r="I52" s="341">
        <f>I53+I54+I55</f>
        <v>0</v>
      </c>
    </row>
    <row r="53" spans="1:9" s="137" customFormat="1">
      <c r="A53" s="340" t="s">
        <v>193</v>
      </c>
      <c r="B53" s="290" t="s">
        <v>194</v>
      </c>
      <c r="C53" s="335">
        <v>1955070</v>
      </c>
      <c r="D53" s="341">
        <v>1552030.48</v>
      </c>
      <c r="E53" s="341">
        <v>350388</v>
      </c>
      <c r="F53" s="341"/>
      <c r="G53" s="341">
        <v>1419174</v>
      </c>
      <c r="H53" s="341"/>
      <c r="I53" s="341"/>
    </row>
    <row r="54" spans="1:9" s="137" customFormat="1">
      <c r="A54" s="342"/>
      <c r="B54" s="275" t="s">
        <v>195</v>
      </c>
      <c r="C54" s="344">
        <v>2850096</v>
      </c>
      <c r="D54" s="345"/>
      <c r="E54" s="345">
        <v>1211291</v>
      </c>
      <c r="F54" s="345"/>
      <c r="G54" s="345">
        <v>1638805</v>
      </c>
      <c r="H54" s="345"/>
      <c r="I54" s="345"/>
    </row>
    <row r="55" spans="1:9" s="137" customFormat="1">
      <c r="A55" s="342"/>
      <c r="B55" s="290" t="s">
        <v>198</v>
      </c>
      <c r="C55" s="335">
        <v>24225816</v>
      </c>
      <c r="D55" s="341"/>
      <c r="E55" s="341">
        <v>7873390</v>
      </c>
      <c r="F55" s="341"/>
      <c r="G55" s="341">
        <v>16352426</v>
      </c>
      <c r="H55" s="341"/>
      <c r="I55" s="341"/>
    </row>
    <row r="56" spans="1:9" s="137" customFormat="1">
      <c r="A56" s="337" t="s">
        <v>133</v>
      </c>
      <c r="B56" s="306" t="s">
        <v>18</v>
      </c>
      <c r="C56" s="338">
        <f>C57+C58+C59</f>
        <v>11387918.109999999</v>
      </c>
      <c r="D56" s="339">
        <f t="shared" ref="D56:I56" si="32">D57+D58+D59</f>
        <v>0</v>
      </c>
      <c r="E56" s="339">
        <f t="shared" si="32"/>
        <v>703300</v>
      </c>
      <c r="F56" s="339">
        <f t="shared" si="32"/>
        <v>0</v>
      </c>
      <c r="G56" s="339">
        <f t="shared" si="32"/>
        <v>999975</v>
      </c>
      <c r="H56" s="339"/>
      <c r="I56" s="339">
        <f t="shared" si="32"/>
        <v>0</v>
      </c>
    </row>
    <row r="57" spans="1:9" s="137" customFormat="1">
      <c r="A57" s="340" t="s">
        <v>193</v>
      </c>
      <c r="B57" s="290" t="s">
        <v>194</v>
      </c>
      <c r="C57" s="346">
        <v>2734319</v>
      </c>
      <c r="D57" s="347"/>
      <c r="E57" s="347">
        <v>703300</v>
      </c>
      <c r="F57" s="347"/>
      <c r="G57" s="347">
        <v>154225</v>
      </c>
      <c r="H57" s="347"/>
      <c r="I57" s="347"/>
    </row>
    <row r="58" spans="1:9" s="137" customFormat="1">
      <c r="A58" s="342"/>
      <c r="B58" s="275" t="s">
        <v>195</v>
      </c>
      <c r="C58" s="348"/>
      <c r="D58" s="347"/>
      <c r="E58" s="347"/>
      <c r="F58" s="347"/>
      <c r="G58" s="347"/>
      <c r="H58" s="347"/>
      <c r="I58" s="347"/>
    </row>
    <row r="59" spans="1:9" s="137" customFormat="1">
      <c r="A59" s="342"/>
      <c r="B59" s="290" t="s">
        <v>198</v>
      </c>
      <c r="C59" s="348">
        <v>8653599.1099999994</v>
      </c>
      <c r="D59" s="347"/>
      <c r="E59" s="347"/>
      <c r="F59" s="347"/>
      <c r="G59" s="347">
        <v>845750</v>
      </c>
      <c r="H59" s="347"/>
      <c r="I59" s="347"/>
    </row>
    <row r="60" spans="1:9" s="137" customFormat="1">
      <c r="A60" s="337" t="s">
        <v>39</v>
      </c>
      <c r="B60" s="306" t="s">
        <v>18</v>
      </c>
      <c r="C60" s="338">
        <f>C61+C62</f>
        <v>6890400</v>
      </c>
      <c r="D60" s="339">
        <f t="shared" ref="D60:I60" si="33">D61+D62</f>
        <v>0</v>
      </c>
      <c r="E60" s="339">
        <f t="shared" si="33"/>
        <v>5167800</v>
      </c>
      <c r="F60" s="339">
        <f t="shared" si="33"/>
        <v>0</v>
      </c>
      <c r="G60" s="339">
        <f t="shared" si="33"/>
        <v>1722600</v>
      </c>
      <c r="H60" s="339"/>
      <c r="I60" s="339">
        <f t="shared" si="33"/>
        <v>1722600</v>
      </c>
    </row>
    <row r="61" spans="1:9" s="137" customFormat="1">
      <c r="A61" s="340" t="s">
        <v>193</v>
      </c>
      <c r="B61" s="298" t="s">
        <v>194</v>
      </c>
      <c r="C61" s="348">
        <v>1148565</v>
      </c>
      <c r="D61" s="341"/>
      <c r="E61" s="341">
        <v>861424</v>
      </c>
      <c r="F61" s="341"/>
      <c r="G61" s="341">
        <v>287141</v>
      </c>
      <c r="H61" s="341"/>
      <c r="I61" s="341">
        <v>287141</v>
      </c>
    </row>
    <row r="62" spans="1:9" s="137" customFormat="1">
      <c r="A62" s="342"/>
      <c r="B62" s="343" t="s">
        <v>198</v>
      </c>
      <c r="C62" s="349">
        <v>5741835</v>
      </c>
      <c r="D62" s="345"/>
      <c r="E62" s="347">
        <v>4306376</v>
      </c>
      <c r="F62" s="345"/>
      <c r="G62" s="345">
        <v>1435459</v>
      </c>
      <c r="H62" s="345"/>
      <c r="I62" s="345">
        <v>1435459</v>
      </c>
    </row>
    <row r="63" spans="1:9" s="137" customFormat="1">
      <c r="A63" s="326" t="s">
        <v>210</v>
      </c>
      <c r="B63" s="327" t="s">
        <v>18</v>
      </c>
      <c r="C63" s="328">
        <f>C64+C65</f>
        <v>7458972</v>
      </c>
      <c r="D63" s="329">
        <f t="shared" ref="D63:I63" si="34">D64+D65</f>
        <v>0</v>
      </c>
      <c r="E63" s="329">
        <f t="shared" si="34"/>
        <v>243067</v>
      </c>
      <c r="F63" s="329">
        <f t="shared" si="34"/>
        <v>0</v>
      </c>
      <c r="G63" s="329">
        <f t="shared" si="34"/>
        <v>2374208.75</v>
      </c>
      <c r="H63" s="329"/>
      <c r="I63" s="329">
        <f t="shared" si="34"/>
        <v>0</v>
      </c>
    </row>
    <row r="64" spans="1:9" s="137" customFormat="1">
      <c r="A64" s="274" t="s">
        <v>193</v>
      </c>
      <c r="B64" s="298" t="s">
        <v>194</v>
      </c>
      <c r="C64" s="330">
        <f>C67+C70+C73+C76</f>
        <v>1187864</v>
      </c>
      <c r="D64" s="331">
        <f t="shared" ref="D64:G65" si="35">D67+D70+D73+D76</f>
        <v>0</v>
      </c>
      <c r="E64" s="331">
        <f t="shared" si="35"/>
        <v>41277</v>
      </c>
      <c r="F64" s="331">
        <f t="shared" si="35"/>
        <v>0</v>
      </c>
      <c r="G64" s="331">
        <f t="shared" si="35"/>
        <v>374546.75</v>
      </c>
      <c r="H64" s="331"/>
      <c r="I64" s="331"/>
    </row>
    <row r="65" spans="1:10" s="137" customFormat="1">
      <c r="A65" s="293"/>
      <c r="B65" s="301" t="s">
        <v>198</v>
      </c>
      <c r="C65" s="332">
        <f>C68+C71+C74+C77</f>
        <v>6271108</v>
      </c>
      <c r="D65" s="333">
        <f t="shared" si="35"/>
        <v>0</v>
      </c>
      <c r="E65" s="333">
        <f t="shared" si="35"/>
        <v>201790</v>
      </c>
      <c r="F65" s="333">
        <f t="shared" si="35"/>
        <v>0</v>
      </c>
      <c r="G65" s="333">
        <f t="shared" si="35"/>
        <v>1999662</v>
      </c>
      <c r="H65" s="333"/>
      <c r="I65" s="333"/>
    </row>
    <row r="66" spans="1:10" s="137" customFormat="1">
      <c r="A66" s="334" t="s">
        <v>211</v>
      </c>
      <c r="B66" s="298" t="s">
        <v>18</v>
      </c>
      <c r="C66" s="350">
        <f>C67+C68</f>
        <v>783827</v>
      </c>
      <c r="D66" s="351">
        <f>D67+D68</f>
        <v>0</v>
      </c>
      <c r="E66" s="351">
        <f t="shared" ref="E66:F66" si="36">E67+E68</f>
        <v>23517</v>
      </c>
      <c r="F66" s="351">
        <f t="shared" si="36"/>
        <v>0</v>
      </c>
      <c r="G66" s="351">
        <f>G67+G68</f>
        <v>760310</v>
      </c>
      <c r="H66" s="351"/>
      <c r="I66" s="351">
        <f>I67+I68</f>
        <v>0</v>
      </c>
    </row>
    <row r="67" spans="1:10" s="137" customFormat="1">
      <c r="A67" s="340" t="s">
        <v>193</v>
      </c>
      <c r="B67" s="298" t="s">
        <v>194</v>
      </c>
      <c r="C67" s="350">
        <v>120827</v>
      </c>
      <c r="D67" s="352"/>
      <c r="E67" s="350">
        <v>3627</v>
      </c>
      <c r="F67" s="352"/>
      <c r="G67" s="350">
        <v>117200</v>
      </c>
      <c r="H67" s="352"/>
      <c r="I67" s="352"/>
    </row>
    <row r="68" spans="1:10" s="137" customFormat="1">
      <c r="A68" s="353"/>
      <c r="B68" s="343" t="s">
        <v>198</v>
      </c>
      <c r="C68" s="354">
        <v>663000</v>
      </c>
      <c r="D68" s="355"/>
      <c r="E68" s="354">
        <v>19890</v>
      </c>
      <c r="F68" s="355"/>
      <c r="G68" s="354">
        <v>643110</v>
      </c>
      <c r="H68" s="355"/>
      <c r="I68" s="355"/>
    </row>
    <row r="69" spans="1:10" s="137" customFormat="1">
      <c r="A69" s="334" t="s">
        <v>135</v>
      </c>
      <c r="B69" s="298" t="s">
        <v>18</v>
      </c>
      <c r="C69" s="356">
        <f>C70+C71</f>
        <v>1464927</v>
      </c>
      <c r="D69" s="357">
        <f t="shared" ref="D69:I69" si="37">D70+D71</f>
        <v>0</v>
      </c>
      <c r="E69" s="357">
        <f t="shared" si="37"/>
        <v>0</v>
      </c>
      <c r="F69" s="357">
        <f t="shared" si="37"/>
        <v>0</v>
      </c>
      <c r="G69" s="357">
        <f t="shared" si="37"/>
        <v>366231.75</v>
      </c>
      <c r="H69" s="357"/>
      <c r="I69" s="357">
        <f t="shared" si="37"/>
        <v>0</v>
      </c>
    </row>
    <row r="70" spans="1:10" s="137" customFormat="1">
      <c r="A70" s="340" t="s">
        <v>193</v>
      </c>
      <c r="B70" s="358" t="s">
        <v>194</v>
      </c>
      <c r="C70" s="359">
        <v>225819</v>
      </c>
      <c r="D70" s="360"/>
      <c r="E70" s="360"/>
      <c r="F70" s="360"/>
      <c r="G70" s="360">
        <v>56454.75</v>
      </c>
      <c r="H70" s="360"/>
      <c r="I70" s="360"/>
    </row>
    <row r="71" spans="1:10" s="137" customFormat="1">
      <c r="A71" s="361"/>
      <c r="B71" s="298" t="s">
        <v>198</v>
      </c>
      <c r="C71" s="356">
        <v>1239108</v>
      </c>
      <c r="D71" s="360"/>
      <c r="E71" s="360"/>
      <c r="F71" s="360"/>
      <c r="G71" s="360">
        <v>309777</v>
      </c>
      <c r="H71" s="360"/>
      <c r="I71" s="360"/>
    </row>
    <row r="72" spans="1:10" s="137" customFormat="1">
      <c r="A72" s="334" t="s">
        <v>212</v>
      </c>
      <c r="B72" s="298" t="s">
        <v>18</v>
      </c>
      <c r="C72" s="356">
        <f>C73+C74</f>
        <v>3014718</v>
      </c>
      <c r="D72" s="357">
        <f t="shared" ref="D72:I72" si="38">D73+D74</f>
        <v>0</v>
      </c>
      <c r="E72" s="357">
        <f t="shared" si="38"/>
        <v>0</v>
      </c>
      <c r="F72" s="357">
        <f t="shared" si="38"/>
        <v>0</v>
      </c>
      <c r="G72" s="357">
        <f t="shared" si="38"/>
        <v>753679.5</v>
      </c>
      <c r="H72" s="357"/>
      <c r="I72" s="357">
        <f t="shared" si="38"/>
        <v>0</v>
      </c>
    </row>
    <row r="73" spans="1:10" s="137" customFormat="1">
      <c r="A73" s="362" t="s">
        <v>193</v>
      </c>
      <c r="B73" s="298" t="s">
        <v>194</v>
      </c>
      <c r="C73" s="356">
        <v>464718</v>
      </c>
      <c r="D73" s="363"/>
      <c r="E73" s="363"/>
      <c r="F73" s="363"/>
      <c r="G73" s="363">
        <v>116179.5</v>
      </c>
      <c r="H73" s="363"/>
      <c r="I73" s="363"/>
    </row>
    <row r="74" spans="1:10" s="137" customFormat="1">
      <c r="A74" s="361"/>
      <c r="B74" s="301" t="s">
        <v>198</v>
      </c>
      <c r="C74" s="364">
        <v>2550000</v>
      </c>
      <c r="D74" s="365"/>
      <c r="E74" s="365"/>
      <c r="F74" s="365"/>
      <c r="G74" s="365">
        <v>637500</v>
      </c>
      <c r="H74" s="365"/>
      <c r="I74" s="365"/>
    </row>
    <row r="75" spans="1:10" s="137" customFormat="1">
      <c r="A75" s="334" t="s">
        <v>42</v>
      </c>
      <c r="B75" s="298" t="s">
        <v>18</v>
      </c>
      <c r="C75" s="356">
        <f>C76+C77</f>
        <v>2195500</v>
      </c>
      <c r="D75" s="357">
        <f t="shared" ref="D75:I75" si="39">D76+D77</f>
        <v>0</v>
      </c>
      <c r="E75" s="357">
        <f t="shared" si="39"/>
        <v>219550</v>
      </c>
      <c r="F75" s="357">
        <f t="shared" si="39"/>
        <v>0</v>
      </c>
      <c r="G75" s="357">
        <f t="shared" si="39"/>
        <v>493987.5</v>
      </c>
      <c r="H75" s="357"/>
      <c r="I75" s="357">
        <f t="shared" si="39"/>
        <v>0</v>
      </c>
    </row>
    <row r="76" spans="1:10" s="137" customFormat="1">
      <c r="A76" s="366" t="s">
        <v>193</v>
      </c>
      <c r="B76" s="298" t="s">
        <v>194</v>
      </c>
      <c r="C76" s="367">
        <v>376500</v>
      </c>
      <c r="D76" s="363"/>
      <c r="E76" s="363">
        <v>37650</v>
      </c>
      <c r="F76" s="363"/>
      <c r="G76" s="363">
        <v>84712.5</v>
      </c>
      <c r="H76" s="363"/>
      <c r="I76" s="363"/>
    </row>
    <row r="77" spans="1:10" s="137" customFormat="1">
      <c r="A77" s="368"/>
      <c r="B77" s="301" t="s">
        <v>198</v>
      </c>
      <c r="C77" s="369">
        <v>1819000</v>
      </c>
      <c r="D77" s="365"/>
      <c r="E77" s="365">
        <v>181900</v>
      </c>
      <c r="F77" s="365"/>
      <c r="G77" s="365">
        <v>409275</v>
      </c>
      <c r="H77" s="365"/>
      <c r="I77" s="365"/>
    </row>
    <row r="78" spans="1:10" s="137" customFormat="1">
      <c r="A78" s="302" t="s">
        <v>134</v>
      </c>
      <c r="B78" s="298" t="s">
        <v>18</v>
      </c>
      <c r="C78" s="348">
        <f>C79+C80</f>
        <v>0</v>
      </c>
      <c r="D78" s="336">
        <f t="shared" ref="D78:I78" si="40">D79+D80</f>
        <v>0</v>
      </c>
      <c r="E78" s="336">
        <f t="shared" si="40"/>
        <v>0</v>
      </c>
      <c r="F78" s="336">
        <f t="shared" si="40"/>
        <v>0</v>
      </c>
      <c r="G78" s="336">
        <f t="shared" si="40"/>
        <v>0</v>
      </c>
      <c r="H78" s="336"/>
      <c r="I78" s="336">
        <f t="shared" si="40"/>
        <v>0</v>
      </c>
      <c r="J78" s="370" t="s">
        <v>213</v>
      </c>
    </row>
    <row r="79" spans="1:10" s="137" customFormat="1">
      <c r="A79" s="274" t="s">
        <v>193</v>
      </c>
      <c r="B79" s="298" t="s">
        <v>194</v>
      </c>
      <c r="C79" s="348"/>
      <c r="D79" s="336"/>
      <c r="E79" s="336"/>
      <c r="F79" s="336"/>
      <c r="G79" s="336"/>
      <c r="H79" s="336"/>
      <c r="I79" s="336"/>
    </row>
    <row r="80" spans="1:10" s="137" customFormat="1">
      <c r="A80" s="371"/>
      <c r="B80" s="343" t="s">
        <v>198</v>
      </c>
      <c r="C80" s="349"/>
      <c r="D80" s="372"/>
      <c r="E80" s="372"/>
      <c r="F80" s="372"/>
      <c r="G80" s="372"/>
      <c r="H80" s="372"/>
      <c r="I80" s="372"/>
    </row>
    <row r="81" spans="1:10" s="137" customFormat="1">
      <c r="A81" s="294" t="s">
        <v>55</v>
      </c>
      <c r="B81" s="295" t="s">
        <v>18</v>
      </c>
      <c r="C81" s="296">
        <f>C82+C83</f>
        <v>440600</v>
      </c>
      <c r="D81" s="297">
        <f t="shared" ref="D81:I81" si="41">D82+D83</f>
        <v>0</v>
      </c>
      <c r="E81" s="297">
        <f t="shared" si="41"/>
        <v>0</v>
      </c>
      <c r="F81" s="297">
        <f t="shared" si="41"/>
        <v>0</v>
      </c>
      <c r="G81" s="297">
        <f t="shared" si="41"/>
        <v>220000</v>
      </c>
      <c r="H81" s="297"/>
      <c r="I81" s="297">
        <f t="shared" si="41"/>
        <v>0</v>
      </c>
    </row>
    <row r="82" spans="1:10" s="137" customFormat="1">
      <c r="A82" s="274" t="s">
        <v>193</v>
      </c>
      <c r="B82" s="298" t="s">
        <v>194</v>
      </c>
      <c r="C82" s="299">
        <f>C85</f>
        <v>66090</v>
      </c>
      <c r="D82" s="300">
        <f t="shared" ref="D82:I83" si="42">D85</f>
        <v>0</v>
      </c>
      <c r="E82" s="300">
        <f t="shared" si="42"/>
        <v>0</v>
      </c>
      <c r="F82" s="300">
        <f t="shared" si="42"/>
        <v>0</v>
      </c>
      <c r="G82" s="300">
        <f t="shared" si="42"/>
        <v>33000</v>
      </c>
      <c r="H82" s="300"/>
      <c r="I82" s="300">
        <f t="shared" si="42"/>
        <v>0</v>
      </c>
    </row>
    <row r="83" spans="1:10" s="137" customFormat="1">
      <c r="A83" s="293"/>
      <c r="B83" s="301" t="s">
        <v>198</v>
      </c>
      <c r="C83" s="299">
        <f>C86</f>
        <v>374510</v>
      </c>
      <c r="D83" s="300">
        <f t="shared" si="42"/>
        <v>0</v>
      </c>
      <c r="E83" s="300">
        <f t="shared" si="42"/>
        <v>0</v>
      </c>
      <c r="F83" s="300">
        <f t="shared" si="42"/>
        <v>0</v>
      </c>
      <c r="G83" s="300">
        <f t="shared" si="42"/>
        <v>187000</v>
      </c>
      <c r="H83" s="300"/>
      <c r="I83" s="300">
        <f t="shared" si="42"/>
        <v>0</v>
      </c>
    </row>
    <row r="84" spans="1:10" s="137" customFormat="1">
      <c r="A84" s="315" t="s">
        <v>214</v>
      </c>
      <c r="B84" s="298" t="s">
        <v>18</v>
      </c>
      <c r="C84" s="299">
        <f>C85+C86</f>
        <v>440600</v>
      </c>
      <c r="D84" s="300">
        <f t="shared" ref="D84:I84" si="43">D85+D86</f>
        <v>0</v>
      </c>
      <c r="E84" s="300">
        <f t="shared" si="43"/>
        <v>0</v>
      </c>
      <c r="F84" s="300">
        <f t="shared" si="43"/>
        <v>0</v>
      </c>
      <c r="G84" s="300">
        <f t="shared" si="43"/>
        <v>220000</v>
      </c>
      <c r="H84" s="300"/>
      <c r="I84" s="300">
        <f t="shared" si="43"/>
        <v>0</v>
      </c>
      <c r="J84" s="370" t="s">
        <v>215</v>
      </c>
    </row>
    <row r="85" spans="1:10" s="137" customFormat="1">
      <c r="A85" s="340" t="s">
        <v>193</v>
      </c>
      <c r="B85" s="298" t="s">
        <v>194</v>
      </c>
      <c r="C85" s="303">
        <v>66090</v>
      </c>
      <c r="D85" s="304"/>
      <c r="E85" s="304"/>
      <c r="F85" s="304"/>
      <c r="G85" s="304">
        <v>33000</v>
      </c>
      <c r="H85" s="304"/>
      <c r="I85" s="304"/>
    </row>
    <row r="86" spans="1:10" s="137" customFormat="1">
      <c r="A86" s="361"/>
      <c r="B86" s="301" t="s">
        <v>198</v>
      </c>
      <c r="C86" s="303">
        <v>374510</v>
      </c>
      <c r="D86" s="304"/>
      <c r="E86" s="304"/>
      <c r="F86" s="304"/>
      <c r="G86" s="304">
        <v>187000</v>
      </c>
      <c r="H86" s="304"/>
      <c r="I86" s="304"/>
    </row>
    <row r="87" spans="1:10" s="137" customFormat="1">
      <c r="A87" s="294" t="s">
        <v>56</v>
      </c>
      <c r="B87" s="295" t="s">
        <v>18</v>
      </c>
      <c r="C87" s="296">
        <f>C88+C89</f>
        <v>500000</v>
      </c>
      <c r="D87" s="297">
        <f t="shared" ref="D87:I87" si="44">D88+D89</f>
        <v>0</v>
      </c>
      <c r="E87" s="297">
        <f t="shared" si="44"/>
        <v>0</v>
      </c>
      <c r="F87" s="297">
        <f t="shared" si="44"/>
        <v>0</v>
      </c>
      <c r="G87" s="297">
        <f t="shared" si="44"/>
        <v>250000</v>
      </c>
      <c r="H87" s="297"/>
      <c r="I87" s="297">
        <f t="shared" si="44"/>
        <v>0</v>
      </c>
    </row>
    <row r="88" spans="1:10" s="137" customFormat="1">
      <c r="A88" s="274" t="s">
        <v>193</v>
      </c>
      <c r="B88" s="298" t="s">
        <v>194</v>
      </c>
      <c r="C88" s="299">
        <f>C91</f>
        <v>250000</v>
      </c>
      <c r="D88" s="300">
        <f t="shared" ref="D88:I89" si="45">D91</f>
        <v>0</v>
      </c>
      <c r="E88" s="300">
        <f t="shared" si="45"/>
        <v>0</v>
      </c>
      <c r="F88" s="300">
        <f t="shared" si="45"/>
        <v>0</v>
      </c>
      <c r="G88" s="300">
        <f t="shared" si="45"/>
        <v>125000</v>
      </c>
      <c r="H88" s="300"/>
      <c r="I88" s="300">
        <f t="shared" si="45"/>
        <v>0</v>
      </c>
    </row>
    <row r="89" spans="1:10" s="137" customFormat="1">
      <c r="A89" s="293"/>
      <c r="B89" s="301" t="s">
        <v>198</v>
      </c>
      <c r="C89" s="299">
        <f>C92</f>
        <v>250000</v>
      </c>
      <c r="D89" s="300">
        <f t="shared" si="45"/>
        <v>0</v>
      </c>
      <c r="E89" s="300">
        <f t="shared" si="45"/>
        <v>0</v>
      </c>
      <c r="F89" s="300">
        <f t="shared" si="45"/>
        <v>0</v>
      </c>
      <c r="G89" s="300">
        <f t="shared" si="45"/>
        <v>125000</v>
      </c>
      <c r="H89" s="300"/>
      <c r="I89" s="300">
        <f t="shared" si="45"/>
        <v>0</v>
      </c>
    </row>
    <row r="90" spans="1:10" s="137" customFormat="1" ht="25.5">
      <c r="A90" s="315" t="s">
        <v>216</v>
      </c>
      <c r="B90" s="298" t="s">
        <v>18</v>
      </c>
      <c r="C90" s="299">
        <f>C91+C92</f>
        <v>500000</v>
      </c>
      <c r="D90" s="300">
        <f t="shared" ref="D90:I90" si="46">D91+D92</f>
        <v>0</v>
      </c>
      <c r="E90" s="300">
        <f t="shared" si="46"/>
        <v>0</v>
      </c>
      <c r="F90" s="300">
        <f t="shared" si="46"/>
        <v>0</v>
      </c>
      <c r="G90" s="300">
        <f t="shared" si="46"/>
        <v>250000</v>
      </c>
      <c r="H90" s="300"/>
      <c r="I90" s="300">
        <f t="shared" si="46"/>
        <v>0</v>
      </c>
      <c r="J90" s="370" t="s">
        <v>215</v>
      </c>
    </row>
    <row r="91" spans="1:10" s="137" customFormat="1">
      <c r="A91" s="340" t="s">
        <v>193</v>
      </c>
      <c r="B91" s="298" t="s">
        <v>194</v>
      </c>
      <c r="C91" s="303">
        <v>250000</v>
      </c>
      <c r="D91" s="304"/>
      <c r="E91" s="304"/>
      <c r="F91" s="304"/>
      <c r="G91" s="304">
        <v>125000</v>
      </c>
      <c r="H91" s="304"/>
      <c r="I91" s="304"/>
    </row>
    <row r="92" spans="1:10" s="137" customFormat="1">
      <c r="A92" s="361"/>
      <c r="B92" s="301" t="s">
        <v>198</v>
      </c>
      <c r="C92" s="299">
        <v>250000</v>
      </c>
      <c r="D92" s="300"/>
      <c r="E92" s="300"/>
      <c r="F92" s="300"/>
      <c r="G92" s="300">
        <v>125000</v>
      </c>
      <c r="H92" s="300"/>
      <c r="I92" s="300"/>
    </row>
    <row r="93" spans="1:10" s="137" customFormat="1">
      <c r="A93" s="373"/>
      <c r="B93" s="374"/>
      <c r="C93" s="375">
        <f>C99+C126+C149+C154+C162+C164+C168+C175+C183+C216+C280+C282</f>
        <v>229128893</v>
      </c>
      <c r="D93" s="376">
        <f>D99+D126+D149+D154+D162+D164+D168+D175+D183+D216+D280+D282</f>
        <v>28283621.93</v>
      </c>
      <c r="E93" s="376">
        <f t="shared" ref="E93:F93" si="47">E99+E126+E149+E154+E162+E164+E168+E175+E183+E216+E280+E282</f>
        <v>39924478</v>
      </c>
      <c r="F93" s="376">
        <f t="shared" si="47"/>
        <v>12400565</v>
      </c>
      <c r="G93" s="376">
        <f>G99+G126+G149+G154+G162+G164+G168+G175+G183+G216+G280+G282</f>
        <v>66291506</v>
      </c>
      <c r="H93" s="376"/>
      <c r="I93" s="376">
        <f>I99+I126+I149+I154+I162+I164+I168+I175+I183+I216+I280+I282</f>
        <v>0</v>
      </c>
    </row>
    <row r="94" spans="1:10" s="137" customFormat="1">
      <c r="A94" s="287" t="s">
        <v>217</v>
      </c>
      <c r="B94" s="284" t="s">
        <v>18</v>
      </c>
      <c r="C94" s="288">
        <f>C95+C96+C97+C98</f>
        <v>229128893</v>
      </c>
      <c r="D94" s="289">
        <f t="shared" ref="D94:I94" si="48">D95+D96+D97+D98</f>
        <v>28283621.93</v>
      </c>
      <c r="E94" s="289">
        <f t="shared" si="48"/>
        <v>39924478</v>
      </c>
      <c r="F94" s="289">
        <f t="shared" si="48"/>
        <v>12400565</v>
      </c>
      <c r="G94" s="289">
        <f t="shared" si="48"/>
        <v>66291506</v>
      </c>
      <c r="H94" s="289"/>
      <c r="I94" s="289">
        <f t="shared" si="48"/>
        <v>0</v>
      </c>
    </row>
    <row r="95" spans="1:10" s="137" customFormat="1">
      <c r="A95" s="274" t="s">
        <v>193</v>
      </c>
      <c r="B95" s="275" t="s">
        <v>194</v>
      </c>
      <c r="C95" s="276">
        <f>C99+C127+C149+C154+C164+C168+C176+C183+C217+C280+C282</f>
        <v>213778218</v>
      </c>
      <c r="D95" s="277">
        <f>D99+D127+D149+D154+D164+D168+D176+D183+D217+D280+D282</f>
        <v>24353452.93</v>
      </c>
      <c r="E95" s="277">
        <f t="shared" ref="E95:F95" si="49">E99+E127+E149+E154+E164+E168+E176+E183+E217+E280+E282</f>
        <v>36111466</v>
      </c>
      <c r="F95" s="277">
        <f t="shared" si="49"/>
        <v>12400565</v>
      </c>
      <c r="G95" s="277">
        <f>G99+G127+G149+G154+G164+G168+G176+G183+G217+G280+G282</f>
        <v>62298507</v>
      </c>
      <c r="H95" s="277"/>
      <c r="I95" s="277">
        <f>I99+I127+I149+I154+I164+I168+I176+I183+I217+I280+I282</f>
        <v>0</v>
      </c>
    </row>
    <row r="96" spans="1:10" s="137" customFormat="1">
      <c r="A96" s="278"/>
      <c r="B96" s="290" t="s">
        <v>195</v>
      </c>
      <c r="C96" s="276">
        <f>C177</f>
        <v>166667</v>
      </c>
      <c r="D96" s="277">
        <f>D177</f>
        <v>0</v>
      </c>
      <c r="E96" s="277">
        <f t="shared" ref="E96:F96" si="50">E177</f>
        <v>0</v>
      </c>
      <c r="F96" s="277">
        <f t="shared" si="50"/>
        <v>0</v>
      </c>
      <c r="G96" s="277">
        <f>G177</f>
        <v>166667</v>
      </c>
      <c r="H96" s="277"/>
      <c r="I96" s="277">
        <f>I177</f>
        <v>0</v>
      </c>
    </row>
    <row r="97" spans="1:11" s="137" customFormat="1">
      <c r="A97" s="278"/>
      <c r="B97" s="290" t="s">
        <v>196</v>
      </c>
      <c r="C97" s="276">
        <f>C162</f>
        <v>22680</v>
      </c>
      <c r="D97" s="277">
        <f>D162</f>
        <v>139849</v>
      </c>
      <c r="E97" s="277">
        <f t="shared" ref="E97:F97" si="51">E162</f>
        <v>22680</v>
      </c>
      <c r="F97" s="277">
        <f t="shared" si="51"/>
        <v>0</v>
      </c>
      <c r="G97" s="277">
        <f>G162</f>
        <v>36000</v>
      </c>
      <c r="H97" s="277"/>
      <c r="I97" s="277">
        <f>I162</f>
        <v>0</v>
      </c>
    </row>
    <row r="98" spans="1:11" s="137" customFormat="1">
      <c r="A98" s="377"/>
      <c r="B98" s="290" t="s">
        <v>197</v>
      </c>
      <c r="C98" s="276">
        <f>C128+C218</f>
        <v>15161328</v>
      </c>
      <c r="D98" s="277">
        <f>D128+D218</f>
        <v>3790320</v>
      </c>
      <c r="E98" s="277">
        <f t="shared" ref="E98:F98" si="52">E128+E218</f>
        <v>3790332</v>
      </c>
      <c r="F98" s="277">
        <f t="shared" si="52"/>
        <v>0</v>
      </c>
      <c r="G98" s="277">
        <f>G128+G218</f>
        <v>3790332</v>
      </c>
      <c r="H98" s="277"/>
      <c r="I98" s="277">
        <f>I128+I218</f>
        <v>0</v>
      </c>
    </row>
    <row r="99" spans="1:11" s="137" customFormat="1">
      <c r="A99" s="294" t="s">
        <v>48</v>
      </c>
      <c r="B99" s="295" t="s">
        <v>18</v>
      </c>
      <c r="C99" s="296">
        <f>C100+C117+C122</f>
        <v>65851860</v>
      </c>
      <c r="D99" s="297">
        <f>D100+D117+D122</f>
        <v>2532166.6</v>
      </c>
      <c r="E99" s="297">
        <f t="shared" ref="E99:F99" si="53">E100+E117+E122</f>
        <v>7948250</v>
      </c>
      <c r="F99" s="297">
        <f t="shared" si="53"/>
        <v>3518342</v>
      </c>
      <c r="G99" s="297">
        <f>G100+G117+G122</f>
        <v>21315000</v>
      </c>
      <c r="H99" s="297"/>
      <c r="I99" s="297">
        <f>I100+I117+I122</f>
        <v>0</v>
      </c>
    </row>
    <row r="100" spans="1:11" s="137" customFormat="1">
      <c r="A100" s="378" t="s">
        <v>218</v>
      </c>
      <c r="B100" s="379" t="s">
        <v>18</v>
      </c>
      <c r="C100" s="380">
        <f>SUM(C101:C116)</f>
        <v>44664160</v>
      </c>
      <c r="D100" s="381">
        <f>SUM(D101:D116)</f>
        <v>1257203.6000000001</v>
      </c>
      <c r="E100" s="381">
        <f t="shared" ref="E100" si="54">SUM(E101:E116)</f>
        <v>5598250</v>
      </c>
      <c r="F100" s="381">
        <v>1909723</v>
      </c>
      <c r="G100" s="381">
        <f>SUM(G101:G116)</f>
        <v>15215000</v>
      </c>
      <c r="H100" s="381"/>
      <c r="I100" s="381">
        <f>SUM(I101:I116)</f>
        <v>0</v>
      </c>
    </row>
    <row r="101" spans="1:11" s="137" customFormat="1">
      <c r="A101" s="382" t="s">
        <v>219</v>
      </c>
      <c r="B101" s="306" t="s">
        <v>194</v>
      </c>
      <c r="C101" s="338">
        <v>3440000</v>
      </c>
      <c r="D101" s="339"/>
      <c r="E101" s="339">
        <v>250000</v>
      </c>
      <c r="F101" s="339"/>
      <c r="G101" s="339">
        <v>3000000</v>
      </c>
      <c r="H101" s="339"/>
      <c r="I101" s="339"/>
    </row>
    <row r="102" spans="1:11" s="137" customFormat="1">
      <c r="A102" s="382" t="s">
        <v>220</v>
      </c>
      <c r="B102" s="306" t="s">
        <v>194</v>
      </c>
      <c r="C102" s="338">
        <v>3200000</v>
      </c>
      <c r="D102" s="339"/>
      <c r="E102" s="339">
        <v>97200</v>
      </c>
      <c r="F102" s="339"/>
      <c r="G102" s="339">
        <v>1500000</v>
      </c>
      <c r="H102" s="339"/>
      <c r="I102" s="339"/>
    </row>
    <row r="103" spans="1:11" s="137" customFormat="1">
      <c r="A103" s="383" t="s">
        <v>221</v>
      </c>
      <c r="B103" s="298" t="s">
        <v>194</v>
      </c>
      <c r="C103" s="384">
        <v>9200000</v>
      </c>
      <c r="D103" s="385">
        <v>130713.60000000001</v>
      </c>
      <c r="E103" s="385">
        <v>3500000</v>
      </c>
      <c r="F103" s="385"/>
      <c r="G103" s="385">
        <v>3915000</v>
      </c>
      <c r="H103" s="385"/>
      <c r="I103" s="385"/>
    </row>
    <row r="104" spans="1:11" s="137" customFormat="1">
      <c r="A104" s="386" t="s">
        <v>222</v>
      </c>
      <c r="B104" s="301" t="s">
        <v>194</v>
      </c>
      <c r="C104" s="387">
        <v>5500000</v>
      </c>
      <c r="D104" s="388"/>
      <c r="E104" s="388">
        <v>250000</v>
      </c>
      <c r="F104" s="388"/>
      <c r="G104" s="388">
        <v>2500000</v>
      </c>
      <c r="H104" s="388"/>
      <c r="I104" s="388"/>
    </row>
    <row r="105" spans="1:11" s="137" customFormat="1">
      <c r="A105" s="389" t="s">
        <v>223</v>
      </c>
      <c r="B105" s="301" t="s">
        <v>194</v>
      </c>
      <c r="C105" s="384">
        <v>1044160</v>
      </c>
      <c r="D105" s="385"/>
      <c r="E105" s="385"/>
      <c r="F105" s="385"/>
      <c r="G105" s="385">
        <v>1000000</v>
      </c>
      <c r="H105" s="385"/>
      <c r="I105" s="385"/>
    </row>
    <row r="106" spans="1:11" s="137" customFormat="1">
      <c r="A106" s="389" t="s">
        <v>224</v>
      </c>
      <c r="B106" s="301" t="s">
        <v>194</v>
      </c>
      <c r="C106" s="384">
        <v>1000000</v>
      </c>
      <c r="D106" s="385"/>
      <c r="E106" s="385">
        <v>200000</v>
      </c>
      <c r="F106" s="385"/>
      <c r="G106" s="385">
        <v>1000000</v>
      </c>
      <c r="H106" s="385"/>
      <c r="I106" s="385"/>
    </row>
    <row r="107" spans="1:11" s="137" customFormat="1" ht="22.5">
      <c r="A107" s="383" t="s">
        <v>225</v>
      </c>
      <c r="B107" s="275" t="s">
        <v>194</v>
      </c>
      <c r="C107" s="384">
        <v>8000000</v>
      </c>
      <c r="D107" s="385"/>
      <c r="E107" s="385"/>
      <c r="F107" s="385"/>
      <c r="G107" s="385">
        <v>300000</v>
      </c>
      <c r="H107" s="385"/>
      <c r="I107" s="385"/>
    </row>
    <row r="108" spans="1:11" s="137" customFormat="1">
      <c r="A108" s="383" t="s">
        <v>226</v>
      </c>
      <c r="B108" s="298" t="s">
        <v>194</v>
      </c>
      <c r="C108" s="384">
        <v>5280000</v>
      </c>
      <c r="D108" s="385">
        <v>1126490</v>
      </c>
      <c r="E108" s="385">
        <v>1301050</v>
      </c>
      <c r="F108" s="385"/>
      <c r="G108" s="385">
        <v>1000000</v>
      </c>
      <c r="H108" s="385"/>
      <c r="I108" s="385"/>
      <c r="K108" s="390"/>
    </row>
    <row r="109" spans="1:11" s="137" customFormat="1">
      <c r="A109" s="391" t="s">
        <v>227</v>
      </c>
      <c r="B109" s="392" t="s">
        <v>194</v>
      </c>
      <c r="C109" s="393">
        <v>8000000</v>
      </c>
      <c r="D109" s="394"/>
      <c r="E109" s="394"/>
      <c r="F109" s="394"/>
      <c r="G109" s="394">
        <v>1000000</v>
      </c>
      <c r="H109" s="394"/>
      <c r="I109" s="394"/>
    </row>
    <row r="110" spans="1:11" s="137" customFormat="1" ht="22.5">
      <c r="A110" s="395" t="s">
        <v>228</v>
      </c>
      <c r="B110" s="306" t="s">
        <v>194</v>
      </c>
      <c r="C110" s="338"/>
      <c r="D110" s="339"/>
      <c r="E110" s="339"/>
      <c r="F110" s="339"/>
      <c r="G110" s="339"/>
      <c r="H110" s="339"/>
      <c r="I110" s="339"/>
      <c r="J110" s="370" t="s">
        <v>229</v>
      </c>
    </row>
    <row r="111" spans="1:11" s="137" customFormat="1">
      <c r="A111" s="395" t="s">
        <v>230</v>
      </c>
      <c r="B111" s="306" t="s">
        <v>194</v>
      </c>
      <c r="C111" s="338"/>
      <c r="D111" s="339"/>
      <c r="E111" s="339"/>
      <c r="F111" s="339"/>
      <c r="G111" s="339"/>
      <c r="H111" s="339"/>
      <c r="I111" s="339"/>
    </row>
    <row r="112" spans="1:11" s="137" customFormat="1">
      <c r="A112" s="395" t="s">
        <v>231</v>
      </c>
      <c r="B112" s="306" t="s">
        <v>194</v>
      </c>
      <c r="C112" s="338"/>
      <c r="D112" s="339"/>
      <c r="E112" s="339"/>
      <c r="F112" s="339"/>
      <c r="G112" s="339"/>
      <c r="H112" s="339"/>
      <c r="I112" s="339"/>
    </row>
    <row r="113" spans="1:9" s="137" customFormat="1">
      <c r="A113" s="395" t="s">
        <v>232</v>
      </c>
      <c r="B113" s="306" t="s">
        <v>194</v>
      </c>
      <c r="C113" s="338"/>
      <c r="D113" s="339"/>
      <c r="E113" s="339"/>
      <c r="F113" s="339"/>
      <c r="G113" s="339"/>
      <c r="H113" s="339"/>
      <c r="I113" s="339"/>
    </row>
    <row r="114" spans="1:9" s="137" customFormat="1">
      <c r="A114" s="395" t="s">
        <v>233</v>
      </c>
      <c r="B114" s="306" t="s">
        <v>194</v>
      </c>
      <c r="C114" s="338"/>
      <c r="D114" s="339"/>
      <c r="E114" s="339"/>
      <c r="F114" s="339"/>
      <c r="G114" s="339"/>
      <c r="H114" s="339"/>
      <c r="I114" s="339"/>
    </row>
    <row r="115" spans="1:9" s="137" customFormat="1">
      <c r="A115" s="396" t="s">
        <v>234</v>
      </c>
      <c r="B115" s="397" t="s">
        <v>194</v>
      </c>
      <c r="C115" s="398"/>
      <c r="D115" s="399"/>
      <c r="E115" s="399"/>
      <c r="F115" s="399"/>
      <c r="G115" s="399"/>
      <c r="H115" s="399"/>
      <c r="I115" s="399"/>
    </row>
    <row r="116" spans="1:9" s="137" customFormat="1">
      <c r="A116" s="396" t="s">
        <v>235</v>
      </c>
      <c r="B116" s="397" t="s">
        <v>194</v>
      </c>
      <c r="C116" s="398"/>
      <c r="D116" s="399"/>
      <c r="E116" s="399"/>
      <c r="F116" s="399"/>
      <c r="G116" s="399"/>
      <c r="H116" s="399"/>
      <c r="I116" s="399"/>
    </row>
    <row r="117" spans="1:9" s="137" customFormat="1">
      <c r="A117" s="400" t="s">
        <v>236</v>
      </c>
      <c r="B117" s="401" t="s">
        <v>18</v>
      </c>
      <c r="C117" s="380">
        <f>SUM(C118:C121)</f>
        <v>11137700</v>
      </c>
      <c r="D117" s="381">
        <f>SUM(D118:D121)</f>
        <v>1240220</v>
      </c>
      <c r="E117" s="381">
        <f t="shared" ref="E117" si="55">SUM(E118:E121)</f>
        <v>1800000</v>
      </c>
      <c r="F117" s="381">
        <v>1337467</v>
      </c>
      <c r="G117" s="381">
        <f>SUM(G118:G121)</f>
        <v>4200000</v>
      </c>
      <c r="H117" s="381"/>
      <c r="I117" s="381">
        <f>SUM(I118:I121)</f>
        <v>0</v>
      </c>
    </row>
    <row r="118" spans="1:9" s="137" customFormat="1">
      <c r="A118" s="389" t="s">
        <v>237</v>
      </c>
      <c r="B118" s="298" t="s">
        <v>194</v>
      </c>
      <c r="C118" s="384">
        <v>2837700</v>
      </c>
      <c r="D118" s="385"/>
      <c r="E118" s="385"/>
      <c r="F118" s="385"/>
      <c r="G118" s="385">
        <v>1800000</v>
      </c>
      <c r="H118" s="385"/>
      <c r="I118" s="385"/>
    </row>
    <row r="119" spans="1:9" s="137" customFormat="1">
      <c r="A119" s="389" t="s">
        <v>238</v>
      </c>
      <c r="B119" s="298" t="s">
        <v>194</v>
      </c>
      <c r="C119" s="384">
        <v>5700000</v>
      </c>
      <c r="D119" s="385">
        <v>1240220</v>
      </c>
      <c r="E119" s="385">
        <v>1800000</v>
      </c>
      <c r="F119" s="385"/>
      <c r="G119" s="385">
        <v>1000000</v>
      </c>
      <c r="H119" s="385"/>
      <c r="I119" s="385"/>
    </row>
    <row r="120" spans="1:9" s="137" customFormat="1">
      <c r="A120" s="402" t="s">
        <v>239</v>
      </c>
      <c r="B120" s="397" t="s">
        <v>194</v>
      </c>
      <c r="C120" s="398">
        <v>1600000</v>
      </c>
      <c r="D120" s="399"/>
      <c r="E120" s="399"/>
      <c r="F120" s="399"/>
      <c r="G120" s="399">
        <v>400000</v>
      </c>
      <c r="H120" s="399"/>
      <c r="I120" s="399"/>
    </row>
    <row r="121" spans="1:9" s="137" customFormat="1">
      <c r="A121" s="389" t="s">
        <v>240</v>
      </c>
      <c r="B121" s="298" t="s">
        <v>194</v>
      </c>
      <c r="C121" s="384">
        <v>1000000</v>
      </c>
      <c r="D121" s="385"/>
      <c r="E121" s="385"/>
      <c r="F121" s="385"/>
      <c r="G121" s="385">
        <v>1000000</v>
      </c>
      <c r="H121" s="385"/>
      <c r="I121" s="385"/>
    </row>
    <row r="122" spans="1:9" s="137" customFormat="1">
      <c r="A122" s="400" t="s">
        <v>241</v>
      </c>
      <c r="B122" s="379" t="s">
        <v>18</v>
      </c>
      <c r="C122" s="380">
        <f>SUM(C123:C125)</f>
        <v>10050000</v>
      </c>
      <c r="D122" s="381">
        <f>SUM(D123:D125)</f>
        <v>34743</v>
      </c>
      <c r="E122" s="381">
        <f t="shared" ref="E122" si="56">SUM(E123:E125)</f>
        <v>550000</v>
      </c>
      <c r="F122" s="381">
        <v>271152</v>
      </c>
      <c r="G122" s="381">
        <f>SUM(G123:G125)</f>
        <v>1900000</v>
      </c>
      <c r="H122" s="381"/>
      <c r="I122" s="381">
        <f>SUM(I123:I125)</f>
        <v>0</v>
      </c>
    </row>
    <row r="123" spans="1:9" s="137" customFormat="1">
      <c r="A123" s="382" t="s">
        <v>242</v>
      </c>
      <c r="B123" s="306" t="s">
        <v>194</v>
      </c>
      <c r="C123" s="338">
        <v>1500000</v>
      </c>
      <c r="D123" s="339"/>
      <c r="E123" s="339">
        <v>500000</v>
      </c>
      <c r="F123" s="339"/>
      <c r="G123" s="339">
        <v>1500000</v>
      </c>
      <c r="H123" s="339"/>
      <c r="I123" s="339"/>
    </row>
    <row r="124" spans="1:9" s="137" customFormat="1">
      <c r="A124" s="383" t="s">
        <v>243</v>
      </c>
      <c r="B124" s="298" t="s">
        <v>194</v>
      </c>
      <c r="C124" s="403">
        <v>6500000</v>
      </c>
      <c r="D124" s="341"/>
      <c r="E124" s="341"/>
      <c r="F124" s="341"/>
      <c r="G124" s="341">
        <v>300000</v>
      </c>
      <c r="H124" s="341"/>
      <c r="I124" s="341"/>
    </row>
    <row r="125" spans="1:9" s="137" customFormat="1">
      <c r="A125" s="383" t="s">
        <v>244</v>
      </c>
      <c r="B125" s="298" t="s">
        <v>194</v>
      </c>
      <c r="C125" s="387">
        <v>2050000</v>
      </c>
      <c r="D125" s="385">
        <v>34743</v>
      </c>
      <c r="E125" s="385">
        <v>50000</v>
      </c>
      <c r="F125" s="385"/>
      <c r="G125" s="385">
        <v>100000</v>
      </c>
      <c r="H125" s="385"/>
      <c r="I125" s="385"/>
    </row>
    <row r="126" spans="1:9" s="137" customFormat="1">
      <c r="A126" s="294" t="s">
        <v>245</v>
      </c>
      <c r="B126" s="295" t="s">
        <v>18</v>
      </c>
      <c r="C126" s="296">
        <f>C127+C128</f>
        <v>15167674</v>
      </c>
      <c r="D126" s="297">
        <f t="shared" ref="D126:I126" si="57">D127+D128</f>
        <v>1315614.6299999999</v>
      </c>
      <c r="E126" s="297">
        <f t="shared" si="57"/>
        <v>1420617</v>
      </c>
      <c r="F126" s="297">
        <f t="shared" si="57"/>
        <v>588013</v>
      </c>
      <c r="G126" s="297">
        <f t="shared" si="57"/>
        <v>8979617</v>
      </c>
      <c r="H126" s="297"/>
      <c r="I126" s="297">
        <f t="shared" si="57"/>
        <v>0</v>
      </c>
    </row>
    <row r="127" spans="1:9" s="137" customFormat="1">
      <c r="A127" s="278" t="s">
        <v>193</v>
      </c>
      <c r="B127" s="275" t="s">
        <v>194</v>
      </c>
      <c r="C127" s="299">
        <f>C130+C132+C135+C136+C139+C140+C141+C142+C144+C145+C138+C143</f>
        <v>13709206</v>
      </c>
      <c r="D127" s="300">
        <f>D130+D132+D135+D136+D139+D140+D141+D142+D144+D145+D138+D143</f>
        <v>963032.63</v>
      </c>
      <c r="E127" s="300">
        <f t="shared" ref="E127:F127" si="58">E130+E132+E135+E136+E139+E140+E141+E142+E144+E145+E138+E143</f>
        <v>1056000</v>
      </c>
      <c r="F127" s="300">
        <f t="shared" si="58"/>
        <v>588013</v>
      </c>
      <c r="G127" s="300">
        <f>G130+G132+G135+G136+G139+G140+G141+G142+G144+G145+G138+G143</f>
        <v>8615000</v>
      </c>
      <c r="H127" s="300"/>
      <c r="I127" s="300">
        <f>I130+I132+I135+I136+I139+I140+I141+I142+I144+I145+I138+I143</f>
        <v>0</v>
      </c>
    </row>
    <row r="128" spans="1:9" s="137" customFormat="1">
      <c r="A128" s="293"/>
      <c r="B128" s="275" t="s">
        <v>197</v>
      </c>
      <c r="C128" s="404">
        <f>C131</f>
        <v>1458468</v>
      </c>
      <c r="D128" s="405">
        <f t="shared" ref="D128:I128" si="59">D131</f>
        <v>352582</v>
      </c>
      <c r="E128" s="405">
        <f t="shared" si="59"/>
        <v>364617</v>
      </c>
      <c r="F128" s="405">
        <f t="shared" si="59"/>
        <v>0</v>
      </c>
      <c r="G128" s="405">
        <f t="shared" si="59"/>
        <v>364617</v>
      </c>
      <c r="H128" s="405"/>
      <c r="I128" s="405">
        <f t="shared" si="59"/>
        <v>0</v>
      </c>
    </row>
    <row r="129" spans="1:9" s="137" customFormat="1">
      <c r="A129" s="293" t="s">
        <v>246</v>
      </c>
      <c r="B129" s="298" t="s">
        <v>18</v>
      </c>
      <c r="C129" s="299">
        <f>C130+C131</f>
        <v>2258468</v>
      </c>
      <c r="D129" s="300">
        <f t="shared" ref="D129:I129" si="60">D130+D131</f>
        <v>603575.66</v>
      </c>
      <c r="E129" s="300">
        <f t="shared" si="60"/>
        <v>620217</v>
      </c>
      <c r="F129" s="300">
        <f t="shared" si="60"/>
        <v>0</v>
      </c>
      <c r="G129" s="300">
        <f t="shared" si="60"/>
        <v>564617</v>
      </c>
      <c r="H129" s="300"/>
      <c r="I129" s="300">
        <f t="shared" si="60"/>
        <v>0</v>
      </c>
    </row>
    <row r="130" spans="1:9" s="137" customFormat="1">
      <c r="A130" s="274" t="s">
        <v>193</v>
      </c>
      <c r="B130" s="298" t="s">
        <v>194</v>
      </c>
      <c r="C130" s="299">
        <v>800000</v>
      </c>
      <c r="D130" s="300">
        <v>250993.66</v>
      </c>
      <c r="E130" s="300">
        <v>255600</v>
      </c>
      <c r="F130" s="300"/>
      <c r="G130" s="300">
        <v>200000</v>
      </c>
      <c r="H130" s="300"/>
      <c r="I130" s="300"/>
    </row>
    <row r="131" spans="1:9" s="137" customFormat="1">
      <c r="A131" s="293"/>
      <c r="B131" s="301" t="s">
        <v>197</v>
      </c>
      <c r="C131" s="404">
        <v>1458468</v>
      </c>
      <c r="D131" s="300">
        <v>352582</v>
      </c>
      <c r="E131" s="300">
        <v>364617</v>
      </c>
      <c r="F131" s="300"/>
      <c r="G131" s="300">
        <v>364617</v>
      </c>
      <c r="H131" s="300"/>
      <c r="I131" s="300"/>
    </row>
    <row r="132" spans="1:9" s="137" customFormat="1">
      <c r="A132" s="293" t="s">
        <v>247</v>
      </c>
      <c r="B132" s="301" t="s">
        <v>18</v>
      </c>
      <c r="C132" s="404">
        <f>C133+C134</f>
        <v>500000</v>
      </c>
      <c r="D132" s="405">
        <f t="shared" ref="D132:I132" si="61">D133+D134</f>
        <v>0</v>
      </c>
      <c r="E132" s="405">
        <f t="shared" si="61"/>
        <v>0</v>
      </c>
      <c r="F132" s="405">
        <f t="shared" si="61"/>
        <v>0</v>
      </c>
      <c r="G132" s="405">
        <f t="shared" si="61"/>
        <v>500000</v>
      </c>
      <c r="H132" s="405"/>
      <c r="I132" s="405">
        <f t="shared" si="61"/>
        <v>0</v>
      </c>
    </row>
    <row r="133" spans="1:9" s="137" customFormat="1">
      <c r="A133" s="406" t="s">
        <v>248</v>
      </c>
      <c r="B133" s="298" t="s">
        <v>194</v>
      </c>
      <c r="C133" s="407">
        <v>100000</v>
      </c>
      <c r="D133" s="408"/>
      <c r="E133" s="408"/>
      <c r="F133" s="408"/>
      <c r="G133" s="408">
        <v>100000</v>
      </c>
      <c r="H133" s="408"/>
      <c r="I133" s="408"/>
    </row>
    <row r="134" spans="1:9" s="137" customFormat="1">
      <c r="A134" s="406" t="s">
        <v>249</v>
      </c>
      <c r="B134" s="298" t="s">
        <v>194</v>
      </c>
      <c r="C134" s="407">
        <v>400000</v>
      </c>
      <c r="D134" s="408"/>
      <c r="E134" s="408"/>
      <c r="F134" s="408"/>
      <c r="G134" s="408">
        <v>400000</v>
      </c>
      <c r="H134" s="408"/>
      <c r="I134" s="408"/>
    </row>
    <row r="135" spans="1:9" s="137" customFormat="1">
      <c r="A135" s="293" t="s">
        <v>250</v>
      </c>
      <c r="B135" s="301" t="s">
        <v>194</v>
      </c>
      <c r="C135" s="404">
        <v>500000</v>
      </c>
      <c r="D135" s="409">
        <v>153042</v>
      </c>
      <c r="E135" s="410">
        <v>250000</v>
      </c>
      <c r="F135" s="410">
        <v>96958</v>
      </c>
      <c r="G135" s="410">
        <v>250000</v>
      </c>
      <c r="H135" s="410"/>
      <c r="I135" s="410"/>
    </row>
    <row r="136" spans="1:9" s="137" customFormat="1">
      <c r="A136" s="293" t="s">
        <v>251</v>
      </c>
      <c r="B136" s="301" t="s">
        <v>18</v>
      </c>
      <c r="C136" s="404">
        <f>C137</f>
        <v>275000</v>
      </c>
      <c r="D136" s="405">
        <f>D137</f>
        <v>0</v>
      </c>
      <c r="E136" s="405"/>
      <c r="F136" s="405"/>
      <c r="G136" s="405">
        <f>G137</f>
        <v>200000</v>
      </c>
      <c r="H136" s="405"/>
      <c r="I136" s="405">
        <f>I137</f>
        <v>0</v>
      </c>
    </row>
    <row r="137" spans="1:9" s="137" customFormat="1">
      <c r="A137" s="406" t="s">
        <v>252</v>
      </c>
      <c r="B137" s="298" t="s">
        <v>194</v>
      </c>
      <c r="C137" s="387">
        <v>275000</v>
      </c>
      <c r="D137" s="385"/>
      <c r="E137" s="385"/>
      <c r="F137" s="385"/>
      <c r="G137" s="385">
        <v>200000</v>
      </c>
      <c r="H137" s="385"/>
      <c r="I137" s="385"/>
    </row>
    <row r="138" spans="1:9" s="137" customFormat="1">
      <c r="A138" s="411" t="s">
        <v>253</v>
      </c>
      <c r="B138" s="412" t="s">
        <v>18</v>
      </c>
      <c r="C138" s="299">
        <v>550000</v>
      </c>
      <c r="D138" s="300"/>
      <c r="E138" s="300"/>
      <c r="F138" s="300"/>
      <c r="G138" s="300">
        <v>55000</v>
      </c>
      <c r="H138" s="300"/>
      <c r="I138" s="300"/>
    </row>
    <row r="139" spans="1:9" s="137" customFormat="1">
      <c r="A139" s="293" t="s">
        <v>254</v>
      </c>
      <c r="B139" s="301" t="s">
        <v>18</v>
      </c>
      <c r="C139" s="404">
        <v>800000</v>
      </c>
      <c r="D139" s="405">
        <v>95625</v>
      </c>
      <c r="E139" s="405"/>
      <c r="F139" s="405">
        <v>392872</v>
      </c>
      <c r="G139" s="405">
        <v>200000</v>
      </c>
      <c r="H139" s="405"/>
      <c r="I139" s="405"/>
    </row>
    <row r="140" spans="1:9" s="137" customFormat="1">
      <c r="A140" s="302" t="s">
        <v>255</v>
      </c>
      <c r="B140" s="298" t="s">
        <v>194</v>
      </c>
      <c r="C140" s="404">
        <v>1130206</v>
      </c>
      <c r="D140" s="413">
        <v>150206.32999999999</v>
      </c>
      <c r="E140" s="413">
        <v>130000</v>
      </c>
      <c r="F140" s="413"/>
      <c r="G140" s="413">
        <v>75000</v>
      </c>
      <c r="H140" s="413"/>
      <c r="I140" s="413"/>
    </row>
    <row r="141" spans="1:9" s="137" customFormat="1">
      <c r="A141" s="414" t="s">
        <v>256</v>
      </c>
      <c r="B141" s="298" t="s">
        <v>194</v>
      </c>
      <c r="C141" s="404">
        <v>1000000</v>
      </c>
      <c r="D141" s="405"/>
      <c r="E141" s="405"/>
      <c r="F141" s="405"/>
      <c r="G141" s="405">
        <v>500000</v>
      </c>
      <c r="H141" s="405"/>
      <c r="I141" s="405"/>
    </row>
    <row r="142" spans="1:9" s="137" customFormat="1">
      <c r="A142" s="414" t="s">
        <v>257</v>
      </c>
      <c r="B142" s="298" t="s">
        <v>194</v>
      </c>
      <c r="C142" s="404">
        <v>1000000</v>
      </c>
      <c r="D142" s="405">
        <v>284785.64</v>
      </c>
      <c r="E142" s="405">
        <v>260400</v>
      </c>
      <c r="F142" s="405">
        <v>37563</v>
      </c>
      <c r="G142" s="405">
        <v>250000</v>
      </c>
      <c r="H142" s="405"/>
      <c r="I142" s="405"/>
    </row>
    <row r="143" spans="1:9" s="137" customFormat="1">
      <c r="A143" s="415" t="s">
        <v>258</v>
      </c>
      <c r="B143" s="416" t="s">
        <v>194</v>
      </c>
      <c r="C143" s="307">
        <v>6164000</v>
      </c>
      <c r="D143" s="308">
        <v>28380</v>
      </c>
      <c r="E143" s="308"/>
      <c r="F143" s="308">
        <v>60620</v>
      </c>
      <c r="G143" s="308">
        <f>5585000+290000</f>
        <v>5875000</v>
      </c>
      <c r="H143" s="308"/>
      <c r="I143" s="308"/>
    </row>
    <row r="144" spans="1:9" s="137" customFormat="1">
      <c r="A144" s="415" t="s">
        <v>259</v>
      </c>
      <c r="B144" s="417" t="s">
        <v>194</v>
      </c>
      <c r="C144" s="307">
        <v>350000</v>
      </c>
      <c r="D144" s="308"/>
      <c r="E144" s="308"/>
      <c r="F144" s="308"/>
      <c r="G144" s="308">
        <v>350000</v>
      </c>
      <c r="H144" s="308"/>
      <c r="I144" s="308"/>
    </row>
    <row r="145" spans="1:10" s="137" customFormat="1">
      <c r="A145" s="293" t="s">
        <v>260</v>
      </c>
      <c r="B145" s="418" t="s">
        <v>194</v>
      </c>
      <c r="C145" s="419">
        <f>SUM(C146:C148)</f>
        <v>640000</v>
      </c>
      <c r="D145" s="420"/>
      <c r="E145" s="420">
        <v>160000</v>
      </c>
      <c r="F145" s="420">
        <f t="shared" ref="F145" si="62">SUM(F146:F148)</f>
        <v>0</v>
      </c>
      <c r="G145" s="420">
        <f>SUM(G146:G148)</f>
        <v>160000</v>
      </c>
      <c r="H145" s="420"/>
      <c r="I145" s="420">
        <f t="shared" ref="I145" si="63">SUM(I146:I148)</f>
        <v>0</v>
      </c>
    </row>
    <row r="146" spans="1:10" s="137" customFormat="1">
      <c r="A146" s="421" t="s">
        <v>261</v>
      </c>
      <c r="B146" s="422"/>
      <c r="C146" s="423">
        <v>280000</v>
      </c>
      <c r="D146" s="424"/>
      <c r="E146" s="424"/>
      <c r="F146" s="424"/>
      <c r="G146" s="424">
        <v>70000</v>
      </c>
      <c r="H146" s="424"/>
      <c r="I146" s="424"/>
    </row>
    <row r="147" spans="1:10" s="137" customFormat="1">
      <c r="A147" s="421" t="s">
        <v>262</v>
      </c>
      <c r="B147" s="422"/>
      <c r="C147" s="423">
        <v>240000</v>
      </c>
      <c r="D147" s="424"/>
      <c r="E147" s="424"/>
      <c r="F147" s="424"/>
      <c r="G147" s="424">
        <v>60000</v>
      </c>
      <c r="H147" s="424"/>
      <c r="I147" s="424"/>
    </row>
    <row r="148" spans="1:10" s="137" customFormat="1">
      <c r="A148" s="421" t="s">
        <v>263</v>
      </c>
      <c r="B148" s="422"/>
      <c r="C148" s="423">
        <v>120000</v>
      </c>
      <c r="D148" s="424"/>
      <c r="E148" s="424"/>
      <c r="F148" s="424"/>
      <c r="G148" s="424">
        <v>30000</v>
      </c>
      <c r="H148" s="424"/>
      <c r="I148" s="424"/>
    </row>
    <row r="149" spans="1:10" s="137" customFormat="1" ht="12" customHeight="1">
      <c r="A149" s="317" t="s">
        <v>53</v>
      </c>
      <c r="B149" s="318" t="s">
        <v>18</v>
      </c>
      <c r="C149" s="319">
        <f>SUM(C150:C153)</f>
        <v>2720000</v>
      </c>
      <c r="D149" s="320">
        <f>SUM(D150:D153)</f>
        <v>249373.23</v>
      </c>
      <c r="E149" s="320">
        <f t="shared" ref="E149:F149" si="64">SUM(E150:E153)</f>
        <v>1020000</v>
      </c>
      <c r="F149" s="320">
        <f t="shared" si="64"/>
        <v>211416</v>
      </c>
      <c r="G149" s="320">
        <f>SUM(G150:G153)</f>
        <v>1200000</v>
      </c>
      <c r="H149" s="320"/>
      <c r="I149" s="320">
        <f>SUM(I150:I153)</f>
        <v>0</v>
      </c>
    </row>
    <row r="150" spans="1:10" s="137" customFormat="1" ht="12" customHeight="1">
      <c r="A150" s="302" t="s">
        <v>264</v>
      </c>
      <c r="B150" s="425" t="s">
        <v>194</v>
      </c>
      <c r="C150" s="404">
        <v>675000</v>
      </c>
      <c r="D150" s="405"/>
      <c r="E150" s="405"/>
      <c r="F150" s="405"/>
      <c r="G150" s="405">
        <v>675000</v>
      </c>
      <c r="H150" s="405"/>
      <c r="I150" s="405"/>
    </row>
    <row r="151" spans="1:10" s="137" customFormat="1" ht="12" customHeight="1">
      <c r="A151" s="302" t="s">
        <v>265</v>
      </c>
      <c r="B151" s="426" t="s">
        <v>194</v>
      </c>
      <c r="C151" s="404">
        <v>1275000</v>
      </c>
      <c r="D151" s="405">
        <v>350</v>
      </c>
      <c r="E151" s="405">
        <v>855000</v>
      </c>
      <c r="F151" s="405">
        <v>169650</v>
      </c>
      <c r="G151" s="405">
        <v>250000</v>
      </c>
      <c r="H151" s="405"/>
      <c r="I151" s="405"/>
      <c r="J151" s="427"/>
    </row>
    <row r="152" spans="1:10" s="137" customFormat="1" ht="12" customHeight="1">
      <c r="A152" s="302" t="s">
        <v>266</v>
      </c>
      <c r="B152" s="428" t="s">
        <v>194</v>
      </c>
      <c r="C152" s="404">
        <v>720000</v>
      </c>
      <c r="D152" s="405">
        <v>249023.23</v>
      </c>
      <c r="E152" s="405">
        <v>165000</v>
      </c>
      <c r="F152" s="405">
        <v>41766</v>
      </c>
      <c r="G152" s="405">
        <v>225000</v>
      </c>
      <c r="H152" s="405"/>
      <c r="I152" s="405"/>
    </row>
    <row r="153" spans="1:10" s="137" customFormat="1" ht="12" customHeight="1">
      <c r="A153" s="415" t="s">
        <v>267</v>
      </c>
      <c r="B153" s="417" t="s">
        <v>194</v>
      </c>
      <c r="C153" s="307">
        <v>50000</v>
      </c>
      <c r="D153" s="308"/>
      <c r="E153" s="308"/>
      <c r="F153" s="308"/>
      <c r="G153" s="308">
        <v>50000</v>
      </c>
      <c r="H153" s="308"/>
      <c r="I153" s="308"/>
    </row>
    <row r="154" spans="1:10" s="137" customFormat="1">
      <c r="A154" s="294" t="s">
        <v>14</v>
      </c>
      <c r="B154" s="318" t="s">
        <v>18</v>
      </c>
      <c r="C154" s="296">
        <f>C155+C158+C160+C161</f>
        <v>2017981</v>
      </c>
      <c r="D154" s="297">
        <f>D155+D158+D160+D161</f>
        <v>226013.47</v>
      </c>
      <c r="E154" s="297">
        <f t="shared" ref="E154:F154" si="65">E155+E158+E160+E161</f>
        <v>440000</v>
      </c>
      <c r="F154" s="297">
        <f t="shared" si="65"/>
        <v>0</v>
      </c>
      <c r="G154" s="297">
        <f>G155+G158+G160+G161</f>
        <v>1260000</v>
      </c>
      <c r="H154" s="297"/>
      <c r="I154" s="297">
        <f>I155+I158+I160+I161</f>
        <v>0</v>
      </c>
    </row>
    <row r="155" spans="1:10" s="137" customFormat="1">
      <c r="A155" s="293" t="s">
        <v>268</v>
      </c>
      <c r="B155" s="298" t="s">
        <v>18</v>
      </c>
      <c r="C155" s="299">
        <f>C156+C157</f>
        <v>1142981</v>
      </c>
      <c r="D155" s="300">
        <f t="shared" ref="D155:I155" si="66">D156+D157</f>
        <v>0</v>
      </c>
      <c r="E155" s="300">
        <f t="shared" si="66"/>
        <v>50000</v>
      </c>
      <c r="F155" s="300">
        <f t="shared" si="66"/>
        <v>0</v>
      </c>
      <c r="G155" s="300">
        <f t="shared" si="66"/>
        <v>850000</v>
      </c>
      <c r="H155" s="300"/>
      <c r="I155" s="300">
        <f t="shared" si="66"/>
        <v>0</v>
      </c>
    </row>
    <row r="156" spans="1:10" s="137" customFormat="1">
      <c r="A156" s="429" t="s">
        <v>269</v>
      </c>
      <c r="B156" s="298" t="s">
        <v>194</v>
      </c>
      <c r="C156" s="384">
        <v>860000</v>
      </c>
      <c r="D156" s="385"/>
      <c r="E156" s="385">
        <v>50000</v>
      </c>
      <c r="F156" s="385"/>
      <c r="G156" s="385">
        <v>810000</v>
      </c>
      <c r="H156" s="385"/>
      <c r="I156" s="385"/>
    </row>
    <row r="157" spans="1:10" s="137" customFormat="1">
      <c r="A157" s="429" t="s">
        <v>270</v>
      </c>
      <c r="B157" s="298" t="s">
        <v>194</v>
      </c>
      <c r="C157" s="387">
        <v>282981</v>
      </c>
      <c r="D157" s="430"/>
      <c r="E157" s="430"/>
      <c r="F157" s="430"/>
      <c r="G157" s="430">
        <v>40000</v>
      </c>
      <c r="H157" s="430"/>
      <c r="I157" s="430"/>
    </row>
    <row r="158" spans="1:10" s="137" customFormat="1">
      <c r="A158" s="293" t="s">
        <v>271</v>
      </c>
      <c r="B158" s="298" t="s">
        <v>18</v>
      </c>
      <c r="C158" s="299">
        <f>C159</f>
        <v>225000</v>
      </c>
      <c r="D158" s="300">
        <f>D159</f>
        <v>0</v>
      </c>
      <c r="E158" s="300">
        <f t="shared" ref="E158:F158" si="67">E159</f>
        <v>0</v>
      </c>
      <c r="F158" s="300">
        <f t="shared" si="67"/>
        <v>0</v>
      </c>
      <c r="G158" s="300">
        <f>G159</f>
        <v>60000</v>
      </c>
      <c r="H158" s="300"/>
      <c r="I158" s="300">
        <f>I159</f>
        <v>0</v>
      </c>
    </row>
    <row r="159" spans="1:10" s="137" customFormat="1">
      <c r="A159" s="431" t="s">
        <v>272</v>
      </c>
      <c r="B159" s="298" t="s">
        <v>194</v>
      </c>
      <c r="C159" s="387">
        <v>225000</v>
      </c>
      <c r="D159" s="430"/>
      <c r="E159" s="430"/>
      <c r="F159" s="430"/>
      <c r="G159" s="430">
        <v>60000</v>
      </c>
      <c r="H159" s="430"/>
      <c r="I159" s="430"/>
    </row>
    <row r="160" spans="1:10" s="137" customFormat="1">
      <c r="A160" s="293" t="s">
        <v>273</v>
      </c>
      <c r="B160" s="298" t="s">
        <v>194</v>
      </c>
      <c r="C160" s="299">
        <v>650000</v>
      </c>
      <c r="D160" s="300"/>
      <c r="E160" s="300">
        <v>50000</v>
      </c>
      <c r="F160" s="300"/>
      <c r="G160" s="300">
        <v>350000</v>
      </c>
      <c r="H160" s="300"/>
      <c r="I160" s="300"/>
    </row>
    <row r="161" spans="1:9" s="137" customFormat="1">
      <c r="A161" s="293" t="s">
        <v>274</v>
      </c>
      <c r="B161" s="301" t="s">
        <v>194</v>
      </c>
      <c r="C161" s="404"/>
      <c r="D161" s="405">
        <v>226013.47</v>
      </c>
      <c r="E161" s="405">
        <v>340000</v>
      </c>
      <c r="F161" s="405"/>
      <c r="G161" s="405"/>
      <c r="H161" s="405"/>
      <c r="I161" s="405"/>
    </row>
    <row r="162" spans="1:9" s="137" customFormat="1">
      <c r="A162" s="317" t="s">
        <v>15</v>
      </c>
      <c r="B162" s="318" t="s">
        <v>18</v>
      </c>
      <c r="C162" s="319">
        <f>C163</f>
        <v>22680</v>
      </c>
      <c r="D162" s="320">
        <f t="shared" ref="D162:I162" si="68">D163</f>
        <v>139849</v>
      </c>
      <c r="E162" s="320">
        <f t="shared" si="68"/>
        <v>22680</v>
      </c>
      <c r="F162" s="320">
        <f t="shared" si="68"/>
        <v>0</v>
      </c>
      <c r="G162" s="320">
        <f t="shared" si="68"/>
        <v>36000</v>
      </c>
      <c r="H162" s="320"/>
      <c r="I162" s="320">
        <f t="shared" si="68"/>
        <v>0</v>
      </c>
    </row>
    <row r="163" spans="1:9" s="137" customFormat="1">
      <c r="A163" s="293" t="s">
        <v>275</v>
      </c>
      <c r="B163" s="432" t="s">
        <v>196</v>
      </c>
      <c r="C163" s="404">
        <v>22680</v>
      </c>
      <c r="D163" s="405">
        <v>139849</v>
      </c>
      <c r="E163" s="405">
        <v>22680</v>
      </c>
      <c r="F163" s="405"/>
      <c r="G163" s="405">
        <v>36000</v>
      </c>
      <c r="H163" s="405"/>
      <c r="I163" s="405"/>
    </row>
    <row r="164" spans="1:9" s="137" customFormat="1">
      <c r="A164" s="294" t="s">
        <v>54</v>
      </c>
      <c r="B164" s="295" t="s">
        <v>18</v>
      </c>
      <c r="C164" s="296">
        <f>C165+C166+C167</f>
        <v>725985</v>
      </c>
      <c r="D164" s="297">
        <f t="shared" ref="D164:I164" si="69">D165+D166+D167</f>
        <v>58544</v>
      </c>
      <c r="E164" s="297">
        <f t="shared" si="69"/>
        <v>580000</v>
      </c>
      <c r="F164" s="297">
        <f t="shared" si="69"/>
        <v>72625</v>
      </c>
      <c r="G164" s="297">
        <f t="shared" si="69"/>
        <v>231085</v>
      </c>
      <c r="H164" s="297"/>
      <c r="I164" s="297">
        <f t="shared" si="69"/>
        <v>0</v>
      </c>
    </row>
    <row r="165" spans="1:9" s="137" customFormat="1">
      <c r="A165" s="433" t="s">
        <v>276</v>
      </c>
      <c r="B165" s="298" t="s">
        <v>194</v>
      </c>
      <c r="C165" s="299">
        <v>200000</v>
      </c>
      <c r="D165" s="300">
        <v>58544</v>
      </c>
      <c r="E165" s="300">
        <v>580000</v>
      </c>
      <c r="F165" s="300">
        <v>9625</v>
      </c>
      <c r="G165" s="300">
        <v>100000</v>
      </c>
      <c r="H165" s="300"/>
      <c r="I165" s="300"/>
    </row>
    <row r="166" spans="1:9" s="137" customFormat="1">
      <c r="A166" s="293" t="s">
        <v>277</v>
      </c>
      <c r="B166" s="298" t="s">
        <v>194</v>
      </c>
      <c r="C166" s="299">
        <v>125985</v>
      </c>
      <c r="D166" s="300"/>
      <c r="E166" s="300"/>
      <c r="F166" s="300">
        <v>63000</v>
      </c>
      <c r="G166" s="300">
        <v>31085</v>
      </c>
      <c r="H166" s="300"/>
      <c r="I166" s="300"/>
    </row>
    <row r="167" spans="1:9" s="137" customFormat="1">
      <c r="A167" s="293" t="s">
        <v>278</v>
      </c>
      <c r="B167" s="298" t="s">
        <v>194</v>
      </c>
      <c r="C167" s="299">
        <v>400000</v>
      </c>
      <c r="D167" s="300"/>
      <c r="E167" s="300"/>
      <c r="F167" s="300"/>
      <c r="G167" s="300">
        <v>100000</v>
      </c>
      <c r="H167" s="300"/>
      <c r="I167" s="300"/>
    </row>
    <row r="168" spans="1:9" s="137" customFormat="1">
      <c r="A168" s="294" t="s">
        <v>279</v>
      </c>
      <c r="B168" s="295" t="s">
        <v>18</v>
      </c>
      <c r="C168" s="296">
        <f>C169+C172+C174</f>
        <v>13845500</v>
      </c>
      <c r="D168" s="297">
        <f>D169+D172+D174</f>
        <v>377630</v>
      </c>
      <c r="E168" s="297">
        <f t="shared" ref="E168:F168" si="70">E169+E172+E174</f>
        <v>4600000</v>
      </c>
      <c r="F168" s="297">
        <f t="shared" si="70"/>
        <v>0</v>
      </c>
      <c r="G168" s="297">
        <f>G169+G172+G174</f>
        <v>1600000</v>
      </c>
      <c r="H168" s="297"/>
      <c r="I168" s="297">
        <f>I169+I172+I174</f>
        <v>0</v>
      </c>
    </row>
    <row r="169" spans="1:9" s="137" customFormat="1">
      <c r="A169" s="293" t="s">
        <v>280</v>
      </c>
      <c r="B169" s="298" t="s">
        <v>194</v>
      </c>
      <c r="C169" s="299">
        <f>C170</f>
        <v>5350000</v>
      </c>
      <c r="D169" s="300">
        <f>D170</f>
        <v>69012</v>
      </c>
      <c r="E169" s="300">
        <f>E170+E171</f>
        <v>4400000</v>
      </c>
      <c r="F169" s="300">
        <f t="shared" ref="F169" si="71">F170</f>
        <v>0</v>
      </c>
      <c r="G169" s="300">
        <f>G170+G171</f>
        <v>1000000</v>
      </c>
      <c r="H169" s="300"/>
      <c r="I169" s="300">
        <f>I170</f>
        <v>0</v>
      </c>
    </row>
    <row r="170" spans="1:9" s="137" customFormat="1">
      <c r="A170" s="434" t="s">
        <v>281</v>
      </c>
      <c r="B170" s="298"/>
      <c r="C170" s="384">
        <v>5350000</v>
      </c>
      <c r="D170" s="385">
        <v>69012</v>
      </c>
      <c r="E170" s="385">
        <v>4100000</v>
      </c>
      <c r="F170" s="385"/>
      <c r="G170" s="385"/>
      <c r="H170" s="385"/>
      <c r="I170" s="385"/>
    </row>
    <row r="171" spans="1:9" s="137" customFormat="1">
      <c r="A171" s="435" t="s">
        <v>282</v>
      </c>
      <c r="B171" s="298"/>
      <c r="C171" s="384"/>
      <c r="D171" s="385"/>
      <c r="E171" s="385">
        <v>300000</v>
      </c>
      <c r="F171" s="385"/>
      <c r="G171" s="385">
        <v>1000000</v>
      </c>
      <c r="H171" s="385"/>
      <c r="I171" s="385"/>
    </row>
    <row r="172" spans="1:9" s="137" customFormat="1">
      <c r="A172" s="293" t="s">
        <v>283</v>
      </c>
      <c r="B172" s="298" t="s">
        <v>194</v>
      </c>
      <c r="C172" s="299">
        <f>SUM(C173:C173)</f>
        <v>7500000</v>
      </c>
      <c r="D172" s="300">
        <f>SUM(D173:D173)</f>
        <v>0</v>
      </c>
      <c r="E172" s="300">
        <f t="shared" ref="E172:F172" si="72">SUM(E173:E173)</f>
        <v>0</v>
      </c>
      <c r="F172" s="300">
        <f t="shared" si="72"/>
        <v>0</v>
      </c>
      <c r="G172" s="300">
        <f>SUM(G173:G173)</f>
        <v>400000</v>
      </c>
      <c r="H172" s="300"/>
      <c r="I172" s="300">
        <f>SUM(I173:I173)</f>
        <v>0</v>
      </c>
    </row>
    <row r="173" spans="1:9" s="137" customFormat="1">
      <c r="A173" s="361" t="s">
        <v>284</v>
      </c>
      <c r="B173" s="298"/>
      <c r="C173" s="384">
        <v>7500000</v>
      </c>
      <c r="D173" s="385"/>
      <c r="E173" s="385"/>
      <c r="F173" s="385"/>
      <c r="G173" s="385">
        <v>400000</v>
      </c>
      <c r="H173" s="385"/>
      <c r="I173" s="385"/>
    </row>
    <row r="174" spans="1:9" s="137" customFormat="1">
      <c r="A174" s="293" t="s">
        <v>285</v>
      </c>
      <c r="B174" s="298" t="s">
        <v>194</v>
      </c>
      <c r="C174" s="299">
        <v>995500</v>
      </c>
      <c r="D174" s="300">
        <v>308618</v>
      </c>
      <c r="E174" s="300">
        <v>200000</v>
      </c>
      <c r="F174" s="300"/>
      <c r="G174" s="300">
        <v>200000</v>
      </c>
      <c r="H174" s="300"/>
      <c r="I174" s="300"/>
    </row>
    <row r="175" spans="1:9" s="137" customFormat="1">
      <c r="A175" s="314" t="s">
        <v>47</v>
      </c>
      <c r="B175" s="295" t="s">
        <v>18</v>
      </c>
      <c r="C175" s="296">
        <f>C176+C177</f>
        <v>3966667</v>
      </c>
      <c r="D175" s="297">
        <f t="shared" ref="D175:I175" si="73">D176+D177</f>
        <v>0</v>
      </c>
      <c r="E175" s="297">
        <f t="shared" si="73"/>
        <v>0</v>
      </c>
      <c r="F175" s="297">
        <f t="shared" si="73"/>
        <v>0</v>
      </c>
      <c r="G175" s="297">
        <f t="shared" si="73"/>
        <v>1266667</v>
      </c>
      <c r="H175" s="297"/>
      <c r="I175" s="297">
        <f t="shared" si="73"/>
        <v>0</v>
      </c>
    </row>
    <row r="176" spans="1:9" s="137" customFormat="1">
      <c r="A176" s="436" t="s">
        <v>193</v>
      </c>
      <c r="B176" s="437" t="s">
        <v>194</v>
      </c>
      <c r="C176" s="438">
        <f>C178+C180+C182</f>
        <v>3800000</v>
      </c>
      <c r="D176" s="439">
        <f t="shared" ref="D176:I176" si="74">D178+D180+D182</f>
        <v>0</v>
      </c>
      <c r="E176" s="439">
        <f t="shared" si="74"/>
        <v>0</v>
      </c>
      <c r="F176" s="439">
        <f t="shared" si="74"/>
        <v>0</v>
      </c>
      <c r="G176" s="439">
        <f t="shared" si="74"/>
        <v>1100000</v>
      </c>
      <c r="H176" s="439"/>
      <c r="I176" s="439">
        <f t="shared" si="74"/>
        <v>0</v>
      </c>
    </row>
    <row r="177" spans="1:10" s="137" customFormat="1">
      <c r="A177" s="440"/>
      <c r="B177" s="437" t="s">
        <v>195</v>
      </c>
      <c r="C177" s="438">
        <f>C181</f>
        <v>166667</v>
      </c>
      <c r="D177" s="439">
        <f t="shared" ref="D177:I177" si="75">D181</f>
        <v>0</v>
      </c>
      <c r="E177" s="439">
        <f t="shared" si="75"/>
        <v>0</v>
      </c>
      <c r="F177" s="439">
        <f t="shared" si="75"/>
        <v>0</v>
      </c>
      <c r="G177" s="439">
        <f t="shared" si="75"/>
        <v>166667</v>
      </c>
      <c r="H177" s="439"/>
      <c r="I177" s="439">
        <f t="shared" si="75"/>
        <v>0</v>
      </c>
    </row>
    <row r="178" spans="1:10" s="137" customFormat="1">
      <c r="A178" s="441" t="s">
        <v>286</v>
      </c>
      <c r="B178" s="298" t="s">
        <v>194</v>
      </c>
      <c r="C178" s="299">
        <v>2800000</v>
      </c>
      <c r="D178" s="442"/>
      <c r="E178" s="442"/>
      <c r="F178" s="442"/>
      <c r="G178" s="442">
        <v>700000</v>
      </c>
      <c r="H178" s="442"/>
      <c r="I178" s="442"/>
    </row>
    <row r="179" spans="1:10" s="137" customFormat="1">
      <c r="A179" s="443" t="s">
        <v>287</v>
      </c>
      <c r="B179" s="412" t="s">
        <v>18</v>
      </c>
      <c r="C179" s="444">
        <f>SUM(C180:C181)</f>
        <v>366667</v>
      </c>
      <c r="D179" s="442">
        <f>SUM(D180:D181)</f>
        <v>0</v>
      </c>
      <c r="E179" s="442">
        <f t="shared" ref="E179:F179" si="76">SUM(E180:E181)</f>
        <v>0</v>
      </c>
      <c r="F179" s="442">
        <f t="shared" si="76"/>
        <v>0</v>
      </c>
      <c r="G179" s="442">
        <f>SUM(G180:G181)</f>
        <v>366667</v>
      </c>
      <c r="H179" s="442"/>
      <c r="I179" s="442">
        <f>SUM(I180:I181)</f>
        <v>0</v>
      </c>
    </row>
    <row r="180" spans="1:10" s="137" customFormat="1">
      <c r="A180" s="445" t="s">
        <v>193</v>
      </c>
      <c r="B180" s="446" t="s">
        <v>194</v>
      </c>
      <c r="C180" s="444">
        <v>200000</v>
      </c>
      <c r="D180" s="442"/>
      <c r="E180" s="442"/>
      <c r="F180" s="442"/>
      <c r="G180" s="442">
        <v>200000</v>
      </c>
      <c r="H180" s="442"/>
      <c r="I180" s="442"/>
    </row>
    <row r="181" spans="1:10" s="137" customFormat="1">
      <c r="A181" s="411"/>
      <c r="B181" s="446" t="s">
        <v>195</v>
      </c>
      <c r="C181" s="447">
        <v>166667</v>
      </c>
      <c r="D181" s="448"/>
      <c r="E181" s="448"/>
      <c r="F181" s="448"/>
      <c r="G181" s="448">
        <v>166667</v>
      </c>
      <c r="H181" s="448"/>
      <c r="I181" s="448"/>
    </row>
    <row r="182" spans="1:10" s="137" customFormat="1">
      <c r="A182" s="415" t="s">
        <v>288</v>
      </c>
      <c r="B182" s="416" t="s">
        <v>194</v>
      </c>
      <c r="C182" s="307">
        <v>800000</v>
      </c>
      <c r="D182" s="308"/>
      <c r="E182" s="308"/>
      <c r="F182" s="308"/>
      <c r="G182" s="308">
        <v>200000</v>
      </c>
      <c r="H182" s="308"/>
      <c r="I182" s="308"/>
    </row>
    <row r="183" spans="1:10" s="137" customFormat="1">
      <c r="A183" s="294" t="s">
        <v>55</v>
      </c>
      <c r="B183" s="295" t="s">
        <v>18</v>
      </c>
      <c r="C183" s="296">
        <f>C184+C186+C192+C193+C194+C195+C196</f>
        <v>15343849</v>
      </c>
      <c r="D183" s="297">
        <f>D184+D186+D192+D193+D194+D195+D196</f>
        <v>369720</v>
      </c>
      <c r="E183" s="297">
        <f t="shared" ref="E183:F183" si="77">E184+E186+E192+E193+E194+E195+E196</f>
        <v>1219530</v>
      </c>
      <c r="F183" s="297">
        <f t="shared" si="77"/>
        <v>2296310</v>
      </c>
      <c r="G183" s="297">
        <f>G184+G186+G192+G193+G194+G195+G196</f>
        <v>4314552</v>
      </c>
      <c r="H183" s="297"/>
      <c r="I183" s="297">
        <f>I184+I186+I192+I193+I194+I195+I196</f>
        <v>0</v>
      </c>
    </row>
    <row r="184" spans="1:10" s="137" customFormat="1">
      <c r="A184" s="411" t="s">
        <v>289</v>
      </c>
      <c r="B184" s="412" t="s">
        <v>18</v>
      </c>
      <c r="C184" s="299">
        <f>SUM(C185:C185)</f>
        <v>300000</v>
      </c>
      <c r="D184" s="300">
        <f>SUM(D185:D185)</f>
        <v>0</v>
      </c>
      <c r="E184" s="300">
        <f t="shared" ref="E184:F184" si="78">SUM(E185:E185)</f>
        <v>0</v>
      </c>
      <c r="F184" s="300">
        <f t="shared" si="78"/>
        <v>0</v>
      </c>
      <c r="G184" s="300">
        <f>SUM(G185:G185)</f>
        <v>300000</v>
      </c>
      <c r="H184" s="300"/>
      <c r="I184" s="300">
        <f>SUM(I185:I185)</f>
        <v>0</v>
      </c>
    </row>
    <row r="185" spans="1:10" s="137" customFormat="1">
      <c r="A185" s="382" t="s">
        <v>290</v>
      </c>
      <c r="B185" s="306" t="s">
        <v>194</v>
      </c>
      <c r="C185" s="338">
        <v>300000</v>
      </c>
      <c r="D185" s="339"/>
      <c r="E185" s="339"/>
      <c r="F185" s="339"/>
      <c r="G185" s="339">
        <v>300000</v>
      </c>
      <c r="H185" s="339"/>
      <c r="I185" s="339"/>
    </row>
    <row r="186" spans="1:10" s="137" customFormat="1">
      <c r="A186" s="411" t="s">
        <v>291</v>
      </c>
      <c r="B186" s="412" t="s">
        <v>18</v>
      </c>
      <c r="C186" s="299">
        <v>1200000</v>
      </c>
      <c r="D186" s="442">
        <v>47283</v>
      </c>
      <c r="E186" s="442">
        <v>365400</v>
      </c>
      <c r="F186" s="442">
        <v>100716</v>
      </c>
      <c r="G186" s="442">
        <v>300000</v>
      </c>
      <c r="H186" s="442"/>
      <c r="I186" s="442"/>
    </row>
    <row r="187" spans="1:10" s="137" customFormat="1" ht="14.25" customHeight="1">
      <c r="A187" s="382" t="s">
        <v>292</v>
      </c>
      <c r="B187" s="306" t="s">
        <v>194</v>
      </c>
      <c r="C187" s="338"/>
      <c r="D187" s="339"/>
      <c r="E187" s="339"/>
      <c r="F187" s="339"/>
      <c r="G187" s="339"/>
      <c r="H187" s="339"/>
      <c r="I187" s="339"/>
      <c r="J187" s="370" t="s">
        <v>293</v>
      </c>
    </row>
    <row r="188" spans="1:10" s="137" customFormat="1">
      <c r="A188" s="382" t="s">
        <v>294</v>
      </c>
      <c r="B188" s="306" t="s">
        <v>194</v>
      </c>
      <c r="C188" s="338"/>
      <c r="D188" s="339"/>
      <c r="E188" s="339"/>
      <c r="F188" s="339"/>
      <c r="G188" s="339"/>
      <c r="H188" s="339"/>
      <c r="I188" s="339"/>
    </row>
    <row r="189" spans="1:10" s="137" customFormat="1" ht="22.5">
      <c r="A189" s="382" t="s">
        <v>295</v>
      </c>
      <c r="B189" s="306" t="s">
        <v>194</v>
      </c>
      <c r="C189" s="338"/>
      <c r="D189" s="339"/>
      <c r="E189" s="339"/>
      <c r="F189" s="339"/>
      <c r="G189" s="339"/>
      <c r="H189" s="339"/>
      <c r="I189" s="339"/>
    </row>
    <row r="190" spans="1:10" s="137" customFormat="1">
      <c r="A190" s="449" t="s">
        <v>296</v>
      </c>
      <c r="B190" s="450" t="s">
        <v>194</v>
      </c>
      <c r="C190" s="398"/>
      <c r="D190" s="399"/>
      <c r="E190" s="399"/>
      <c r="F190" s="399"/>
      <c r="G190" s="399"/>
      <c r="H190" s="399"/>
      <c r="I190" s="399"/>
    </row>
    <row r="191" spans="1:10" s="137" customFormat="1">
      <c r="A191" s="449" t="s">
        <v>297</v>
      </c>
      <c r="B191" s="450" t="s">
        <v>194</v>
      </c>
      <c r="C191" s="398"/>
      <c r="D191" s="399"/>
      <c r="E191" s="399"/>
      <c r="F191" s="399"/>
      <c r="G191" s="399"/>
      <c r="H191" s="399"/>
      <c r="I191" s="399"/>
    </row>
    <row r="192" spans="1:10" s="137" customFormat="1" ht="25.5">
      <c r="A192" s="411" t="s">
        <v>298</v>
      </c>
      <c r="B192" s="412" t="s">
        <v>18</v>
      </c>
      <c r="C192" s="299">
        <v>280000</v>
      </c>
      <c r="D192" s="300">
        <v>46352</v>
      </c>
      <c r="E192" s="451">
        <v>80000</v>
      </c>
      <c r="F192" s="300">
        <v>33548</v>
      </c>
      <c r="G192" s="300">
        <v>70000</v>
      </c>
      <c r="H192" s="300"/>
      <c r="I192" s="300"/>
    </row>
    <row r="193" spans="1:10" s="137" customFormat="1">
      <c r="A193" s="411" t="s">
        <v>299</v>
      </c>
      <c r="B193" s="412" t="s">
        <v>18</v>
      </c>
      <c r="C193" s="299">
        <v>1000000</v>
      </c>
      <c r="D193" s="300">
        <v>10801</v>
      </c>
      <c r="E193" s="300">
        <v>104130</v>
      </c>
      <c r="F193" s="300">
        <v>162046</v>
      </c>
      <c r="G193" s="300">
        <v>250000</v>
      </c>
      <c r="H193" s="300"/>
      <c r="I193" s="300"/>
    </row>
    <row r="194" spans="1:10" s="137" customFormat="1">
      <c r="A194" s="302" t="s">
        <v>300</v>
      </c>
      <c r="B194" s="298" t="s">
        <v>301</v>
      </c>
      <c r="C194" s="299">
        <v>6313849</v>
      </c>
      <c r="D194" s="300">
        <v>169297</v>
      </c>
      <c r="E194" s="300"/>
      <c r="F194" s="300">
        <v>2000000</v>
      </c>
      <c r="G194" s="300">
        <v>1644552</v>
      </c>
      <c r="H194" s="300"/>
      <c r="I194" s="300"/>
    </row>
    <row r="195" spans="1:10" s="137" customFormat="1">
      <c r="A195" s="415" t="s">
        <v>302</v>
      </c>
      <c r="B195" s="416" t="s">
        <v>194</v>
      </c>
      <c r="C195" s="307">
        <v>250000</v>
      </c>
      <c r="D195" s="308">
        <v>95987</v>
      </c>
      <c r="E195" s="308">
        <f>250000+420000</f>
        <v>670000</v>
      </c>
      <c r="F195" s="308"/>
      <c r="G195" s="308">
        <v>250000</v>
      </c>
      <c r="H195" s="308"/>
      <c r="I195" s="308"/>
    </row>
    <row r="196" spans="1:10" s="137" customFormat="1">
      <c r="A196" s="302" t="s">
        <v>303</v>
      </c>
      <c r="B196" s="312" t="s">
        <v>18</v>
      </c>
      <c r="C196" s="348">
        <v>6000000</v>
      </c>
      <c r="D196" s="336"/>
      <c r="E196" s="336"/>
      <c r="F196" s="336"/>
      <c r="G196" s="336">
        <v>1500000</v>
      </c>
      <c r="H196" s="336"/>
      <c r="I196" s="336"/>
      <c r="J196" s="370" t="s">
        <v>304</v>
      </c>
    </row>
    <row r="197" spans="1:10" s="137" customFormat="1">
      <c r="A197" s="382" t="s">
        <v>305</v>
      </c>
      <c r="B197" s="306" t="s">
        <v>194</v>
      </c>
      <c r="C197" s="338"/>
      <c r="D197" s="339"/>
      <c r="E197" s="339"/>
      <c r="F197" s="339"/>
      <c r="G197" s="339"/>
      <c r="H197" s="339"/>
      <c r="I197" s="339"/>
    </row>
    <row r="198" spans="1:10" s="137" customFormat="1">
      <c r="A198" s="382" t="s">
        <v>306</v>
      </c>
      <c r="B198" s="306" t="s">
        <v>194</v>
      </c>
      <c r="C198" s="338"/>
      <c r="D198" s="339"/>
      <c r="E198" s="339"/>
      <c r="F198" s="339"/>
      <c r="G198" s="339"/>
      <c r="H198" s="339"/>
      <c r="I198" s="339"/>
    </row>
    <row r="199" spans="1:10" s="137" customFormat="1">
      <c r="A199" s="382" t="s">
        <v>307</v>
      </c>
      <c r="B199" s="306" t="s">
        <v>194</v>
      </c>
      <c r="C199" s="338"/>
      <c r="D199" s="339"/>
      <c r="E199" s="339"/>
      <c r="F199" s="339"/>
      <c r="G199" s="339"/>
      <c r="H199" s="339"/>
      <c r="I199" s="339"/>
    </row>
    <row r="200" spans="1:10" s="137" customFormat="1">
      <c r="A200" s="382" t="s">
        <v>308</v>
      </c>
      <c r="B200" s="306" t="s">
        <v>194</v>
      </c>
      <c r="C200" s="338"/>
      <c r="D200" s="339"/>
      <c r="E200" s="339"/>
      <c r="F200" s="339"/>
      <c r="G200" s="339"/>
      <c r="H200" s="339"/>
      <c r="I200" s="339"/>
    </row>
    <row r="201" spans="1:10" s="137" customFormat="1">
      <c r="A201" s="449" t="s">
        <v>309</v>
      </c>
      <c r="B201" s="450" t="s">
        <v>194</v>
      </c>
      <c r="C201" s="398"/>
      <c r="D201" s="399"/>
      <c r="E201" s="399"/>
      <c r="F201" s="399"/>
      <c r="G201" s="399"/>
      <c r="H201" s="399"/>
      <c r="I201" s="399"/>
    </row>
    <row r="202" spans="1:10" s="137" customFormat="1">
      <c r="A202" s="382" t="s">
        <v>310</v>
      </c>
      <c r="B202" s="306" t="s">
        <v>194</v>
      </c>
      <c r="C202" s="338"/>
      <c r="D202" s="339"/>
      <c r="E202" s="339"/>
      <c r="F202" s="339"/>
      <c r="G202" s="339"/>
      <c r="H202" s="339"/>
      <c r="I202" s="339"/>
    </row>
    <row r="203" spans="1:10" s="137" customFormat="1">
      <c r="A203" s="452" t="s">
        <v>311</v>
      </c>
      <c r="B203" s="450" t="s">
        <v>194</v>
      </c>
      <c r="C203" s="398"/>
      <c r="D203" s="399"/>
      <c r="E203" s="399"/>
      <c r="F203" s="399"/>
      <c r="G203" s="399"/>
      <c r="H203" s="399"/>
      <c r="I203" s="399"/>
    </row>
    <row r="204" spans="1:10" s="137" customFormat="1">
      <c r="A204" s="382" t="s">
        <v>312</v>
      </c>
      <c r="B204" s="306" t="s">
        <v>194</v>
      </c>
      <c r="C204" s="338"/>
      <c r="D204" s="339"/>
      <c r="E204" s="339"/>
      <c r="F204" s="339"/>
      <c r="G204" s="339"/>
      <c r="H204" s="339"/>
      <c r="I204" s="339"/>
    </row>
    <row r="205" spans="1:10" s="137" customFormat="1">
      <c r="A205" s="382" t="s">
        <v>313</v>
      </c>
      <c r="B205" s="306" t="s">
        <v>194</v>
      </c>
      <c r="C205" s="338"/>
      <c r="D205" s="339"/>
      <c r="E205" s="339"/>
      <c r="F205" s="339"/>
      <c r="G205" s="339"/>
      <c r="H205" s="339"/>
      <c r="I205" s="339"/>
    </row>
    <row r="206" spans="1:10" s="137" customFormat="1">
      <c r="A206" s="382" t="s">
        <v>314</v>
      </c>
      <c r="B206" s="306" t="s">
        <v>194</v>
      </c>
      <c r="C206" s="338"/>
      <c r="D206" s="339"/>
      <c r="E206" s="339"/>
      <c r="F206" s="339"/>
      <c r="G206" s="339"/>
      <c r="H206" s="339"/>
      <c r="I206" s="339"/>
    </row>
    <row r="207" spans="1:10" s="137" customFormat="1">
      <c r="A207" s="382" t="s">
        <v>315</v>
      </c>
      <c r="B207" s="306" t="s">
        <v>194</v>
      </c>
      <c r="C207" s="338"/>
      <c r="D207" s="339"/>
      <c r="E207" s="339"/>
      <c r="F207" s="339"/>
      <c r="G207" s="339"/>
      <c r="H207" s="339"/>
      <c r="I207" s="339"/>
    </row>
    <row r="208" spans="1:10" s="137" customFormat="1">
      <c r="A208" s="382" t="s">
        <v>316</v>
      </c>
      <c r="B208" s="306" t="s">
        <v>194</v>
      </c>
      <c r="C208" s="338"/>
      <c r="D208" s="339"/>
      <c r="E208" s="339"/>
      <c r="F208" s="339"/>
      <c r="G208" s="339"/>
      <c r="H208" s="339"/>
      <c r="I208" s="339"/>
    </row>
    <row r="209" spans="1:9" s="137" customFormat="1">
      <c r="A209" s="449" t="s">
        <v>317</v>
      </c>
      <c r="B209" s="450" t="s">
        <v>194</v>
      </c>
      <c r="C209" s="398"/>
      <c r="D209" s="399"/>
      <c r="E209" s="399"/>
      <c r="F209" s="399"/>
      <c r="G209" s="399"/>
      <c r="H209" s="399"/>
      <c r="I209" s="399"/>
    </row>
    <row r="210" spans="1:9" s="137" customFormat="1">
      <c r="A210" s="382" t="s">
        <v>318</v>
      </c>
      <c r="B210" s="306" t="s">
        <v>194</v>
      </c>
      <c r="C210" s="338"/>
      <c r="D210" s="339"/>
      <c r="E210" s="339"/>
      <c r="F210" s="339"/>
      <c r="G210" s="339"/>
      <c r="H210" s="339"/>
      <c r="I210" s="339"/>
    </row>
    <row r="211" spans="1:9" s="137" customFormat="1">
      <c r="A211" s="382" t="s">
        <v>319</v>
      </c>
      <c r="B211" s="306" t="s">
        <v>194</v>
      </c>
      <c r="C211" s="338"/>
      <c r="D211" s="339"/>
      <c r="E211" s="339"/>
      <c r="F211" s="339"/>
      <c r="G211" s="339"/>
      <c r="H211" s="339"/>
      <c r="I211" s="339"/>
    </row>
    <row r="212" spans="1:9" s="137" customFormat="1">
      <c r="A212" s="435" t="s">
        <v>320</v>
      </c>
      <c r="B212" s="412" t="s">
        <v>194</v>
      </c>
      <c r="C212" s="453"/>
      <c r="D212" s="454"/>
      <c r="E212" s="454">
        <v>420000</v>
      </c>
      <c r="F212" s="454"/>
      <c r="G212" s="454"/>
      <c r="H212" s="454"/>
      <c r="I212" s="454"/>
    </row>
    <row r="213" spans="1:9" s="137" customFormat="1">
      <c r="A213" s="382" t="s">
        <v>321</v>
      </c>
      <c r="B213" s="306" t="s">
        <v>194</v>
      </c>
      <c r="C213" s="338"/>
      <c r="D213" s="339"/>
      <c r="E213" s="339"/>
      <c r="F213" s="339"/>
      <c r="G213" s="339"/>
      <c r="H213" s="339"/>
      <c r="I213" s="339"/>
    </row>
    <row r="214" spans="1:9" s="137" customFormat="1">
      <c r="A214" s="382" t="s">
        <v>322</v>
      </c>
      <c r="B214" s="306" t="s">
        <v>194</v>
      </c>
      <c r="C214" s="338"/>
      <c r="D214" s="339"/>
      <c r="E214" s="339"/>
      <c r="F214" s="339"/>
      <c r="G214" s="339"/>
      <c r="H214" s="339"/>
      <c r="I214" s="339"/>
    </row>
    <row r="215" spans="1:9" s="137" customFormat="1">
      <c r="A215" s="382" t="s">
        <v>323</v>
      </c>
      <c r="B215" s="306" t="s">
        <v>194</v>
      </c>
      <c r="C215" s="338"/>
      <c r="D215" s="339"/>
      <c r="E215" s="339"/>
      <c r="F215" s="339"/>
      <c r="G215" s="339"/>
      <c r="H215" s="339"/>
      <c r="I215" s="339"/>
    </row>
    <row r="216" spans="1:9" s="137" customFormat="1">
      <c r="A216" s="294" t="s">
        <v>44</v>
      </c>
      <c r="B216" s="295" t="s">
        <v>18</v>
      </c>
      <c r="C216" s="296">
        <f>C217+C218</f>
        <v>107973400</v>
      </c>
      <c r="D216" s="297">
        <f t="shared" ref="D216:I216" si="79">D217+D218</f>
        <v>22918097</v>
      </c>
      <c r="E216" s="297">
        <f t="shared" si="79"/>
        <v>22543401</v>
      </c>
      <c r="F216" s="297">
        <f t="shared" si="79"/>
        <v>5380963</v>
      </c>
      <c r="G216" s="297">
        <f t="shared" si="79"/>
        <v>24853400</v>
      </c>
      <c r="H216" s="297"/>
      <c r="I216" s="297">
        <f t="shared" si="79"/>
        <v>0</v>
      </c>
    </row>
    <row r="217" spans="1:9" s="137" customFormat="1">
      <c r="A217" s="278" t="s">
        <v>193</v>
      </c>
      <c r="B217" s="298" t="s">
        <v>194</v>
      </c>
      <c r="C217" s="299">
        <f>C220+C259+C268+C271+C277+C278+C279</f>
        <v>94270540</v>
      </c>
      <c r="D217" s="300">
        <f>D220+D259+D268+D271+D277+D278+D279</f>
        <v>19480359</v>
      </c>
      <c r="E217" s="300">
        <f t="shared" ref="E217:F217" si="80">E220+E259+E268+E271+E277+E278+E279</f>
        <v>19117686</v>
      </c>
      <c r="F217" s="300">
        <f t="shared" si="80"/>
        <v>5380963</v>
      </c>
      <c r="G217" s="300">
        <f>G220+G259+G268+G271+G277+G278+G279</f>
        <v>21427685</v>
      </c>
      <c r="H217" s="300"/>
      <c r="I217" s="300">
        <f>I220+I259+I268+I271+I277+I278+I279</f>
        <v>0</v>
      </c>
    </row>
    <row r="218" spans="1:9" s="137" customFormat="1">
      <c r="A218" s="455"/>
      <c r="B218" s="298" t="s">
        <v>197</v>
      </c>
      <c r="C218" s="299">
        <f>C221</f>
        <v>13702860</v>
      </c>
      <c r="D218" s="300">
        <f t="shared" ref="D218:I218" si="81">D221</f>
        <v>3437738</v>
      </c>
      <c r="E218" s="300">
        <f t="shared" si="81"/>
        <v>3425715</v>
      </c>
      <c r="F218" s="300">
        <f t="shared" si="81"/>
        <v>0</v>
      </c>
      <c r="G218" s="300">
        <f t="shared" si="81"/>
        <v>3425715</v>
      </c>
      <c r="H218" s="300"/>
      <c r="I218" s="300">
        <f t="shared" si="81"/>
        <v>0</v>
      </c>
    </row>
    <row r="219" spans="1:9" s="137" customFormat="1">
      <c r="A219" s="326" t="s">
        <v>324</v>
      </c>
      <c r="B219" s="327" t="s">
        <v>18</v>
      </c>
      <c r="C219" s="456">
        <v>93650000</v>
      </c>
      <c r="D219" s="457">
        <f>D220+D221</f>
        <v>20234077</v>
      </c>
      <c r="E219" s="457">
        <f>E220+E221</f>
        <v>20834201</v>
      </c>
      <c r="F219" s="457">
        <f t="shared" ref="F219" si="82">SUM(F222:F258)</f>
        <v>0</v>
      </c>
      <c r="G219" s="457">
        <f>SUM(G222:G258)</f>
        <v>20850000</v>
      </c>
      <c r="H219" s="457"/>
      <c r="I219" s="457">
        <f>SUM(I222:I258)</f>
        <v>0</v>
      </c>
    </row>
    <row r="220" spans="1:9" s="137" customFormat="1">
      <c r="A220" s="278" t="s">
        <v>193</v>
      </c>
      <c r="B220" s="298" t="s">
        <v>194</v>
      </c>
      <c r="C220" s="299">
        <v>79947140</v>
      </c>
      <c r="D220" s="300">
        <v>16796339</v>
      </c>
      <c r="E220" s="300">
        <v>17408486</v>
      </c>
      <c r="F220" s="300">
        <v>4318815</v>
      </c>
      <c r="G220" s="300">
        <f>G219-G221</f>
        <v>17424285</v>
      </c>
      <c r="H220" s="300"/>
      <c r="I220" s="300"/>
    </row>
    <row r="221" spans="1:9" s="137" customFormat="1">
      <c r="A221" s="455"/>
      <c r="B221" s="298" t="s">
        <v>197</v>
      </c>
      <c r="C221" s="299">
        <v>13702860</v>
      </c>
      <c r="D221" s="300">
        <v>3437738</v>
      </c>
      <c r="E221" s="300">
        <v>3425715</v>
      </c>
      <c r="F221" s="300"/>
      <c r="G221" s="300">
        <v>3425715</v>
      </c>
      <c r="H221" s="300"/>
      <c r="I221" s="300"/>
    </row>
    <row r="222" spans="1:9" s="137" customFormat="1">
      <c r="A222" s="458" t="s">
        <v>325</v>
      </c>
      <c r="B222" s="301"/>
      <c r="C222" s="387"/>
      <c r="D222" s="385"/>
      <c r="E222" s="385"/>
      <c r="F222" s="385"/>
      <c r="G222" s="385">
        <v>1000000</v>
      </c>
      <c r="H222" s="385"/>
      <c r="I222" s="385"/>
    </row>
    <row r="223" spans="1:9" s="137" customFormat="1">
      <c r="A223" s="458" t="s">
        <v>326</v>
      </c>
      <c r="B223" s="301"/>
      <c r="C223" s="387"/>
      <c r="D223" s="385"/>
      <c r="E223" s="385"/>
      <c r="F223" s="385"/>
      <c r="G223" s="385">
        <v>1000000</v>
      </c>
      <c r="H223" s="385"/>
      <c r="I223" s="385"/>
    </row>
    <row r="224" spans="1:9" s="137" customFormat="1">
      <c r="A224" s="458" t="s">
        <v>327</v>
      </c>
      <c r="B224" s="301"/>
      <c r="C224" s="384"/>
      <c r="D224" s="385"/>
      <c r="E224" s="385"/>
      <c r="F224" s="385"/>
      <c r="G224" s="385">
        <v>1600000</v>
      </c>
      <c r="H224" s="385"/>
      <c r="I224" s="385"/>
    </row>
    <row r="225" spans="1:9" s="137" customFormat="1">
      <c r="A225" s="458" t="s">
        <v>328</v>
      </c>
      <c r="B225" s="301"/>
      <c r="C225" s="384"/>
      <c r="D225" s="385"/>
      <c r="E225" s="385"/>
      <c r="F225" s="385"/>
      <c r="G225" s="385">
        <v>1500000</v>
      </c>
      <c r="H225" s="385"/>
      <c r="I225" s="385"/>
    </row>
    <row r="226" spans="1:9" s="137" customFormat="1">
      <c r="A226" s="458" t="s">
        <v>329</v>
      </c>
      <c r="B226" s="301"/>
      <c r="C226" s="384"/>
      <c r="D226" s="385"/>
      <c r="E226" s="385"/>
      <c r="F226" s="385"/>
      <c r="G226" s="385">
        <v>1100000</v>
      </c>
      <c r="H226" s="385"/>
      <c r="I226" s="385"/>
    </row>
    <row r="227" spans="1:9" s="137" customFormat="1">
      <c r="A227" s="458" t="s">
        <v>330</v>
      </c>
      <c r="B227" s="301"/>
      <c r="C227" s="384"/>
      <c r="D227" s="385"/>
      <c r="E227" s="385"/>
      <c r="F227" s="385"/>
      <c r="G227" s="385">
        <v>1200000</v>
      </c>
      <c r="H227" s="385"/>
      <c r="I227" s="385"/>
    </row>
    <row r="228" spans="1:9" s="137" customFormat="1">
      <c r="A228" s="458" t="s">
        <v>331</v>
      </c>
      <c r="B228" s="301"/>
      <c r="C228" s="384"/>
      <c r="D228" s="385"/>
      <c r="E228" s="385"/>
      <c r="F228" s="385"/>
      <c r="G228" s="385">
        <v>1200000</v>
      </c>
      <c r="H228" s="385"/>
      <c r="I228" s="385"/>
    </row>
    <row r="229" spans="1:9" s="137" customFormat="1">
      <c r="A229" s="458" t="s">
        <v>332</v>
      </c>
      <c r="B229" s="301"/>
      <c r="C229" s="384"/>
      <c r="D229" s="385"/>
      <c r="E229" s="385"/>
      <c r="F229" s="385"/>
      <c r="G229" s="385">
        <v>2200000</v>
      </c>
      <c r="H229" s="385"/>
      <c r="I229" s="385"/>
    </row>
    <row r="230" spans="1:9" s="137" customFormat="1">
      <c r="A230" s="458" t="s">
        <v>333</v>
      </c>
      <c r="B230" s="301"/>
      <c r="C230" s="384"/>
      <c r="D230" s="385"/>
      <c r="E230" s="385"/>
      <c r="F230" s="385"/>
      <c r="G230" s="385">
        <v>400000</v>
      </c>
      <c r="H230" s="385"/>
      <c r="I230" s="385"/>
    </row>
    <row r="231" spans="1:9" s="137" customFormat="1">
      <c r="A231" s="458" t="s">
        <v>334</v>
      </c>
      <c r="B231" s="301"/>
      <c r="C231" s="384"/>
      <c r="D231" s="385"/>
      <c r="E231" s="385"/>
      <c r="F231" s="385"/>
      <c r="G231" s="385">
        <v>400000</v>
      </c>
      <c r="H231" s="385"/>
      <c r="I231" s="385"/>
    </row>
    <row r="232" spans="1:9" s="137" customFormat="1">
      <c r="A232" s="458" t="s">
        <v>335</v>
      </c>
      <c r="B232" s="301"/>
      <c r="C232" s="384"/>
      <c r="D232" s="385"/>
      <c r="E232" s="385"/>
      <c r="F232" s="385"/>
      <c r="G232" s="385">
        <v>600000</v>
      </c>
      <c r="H232" s="385"/>
      <c r="I232" s="385"/>
    </row>
    <row r="233" spans="1:9" s="137" customFormat="1">
      <c r="A233" s="458" t="s">
        <v>336</v>
      </c>
      <c r="B233" s="301"/>
      <c r="C233" s="384"/>
      <c r="D233" s="385"/>
      <c r="E233" s="385"/>
      <c r="F233" s="385"/>
      <c r="G233" s="385">
        <v>1000000</v>
      </c>
      <c r="H233" s="385"/>
      <c r="I233" s="385"/>
    </row>
    <row r="234" spans="1:9" s="137" customFormat="1">
      <c r="A234" s="458" t="s">
        <v>337</v>
      </c>
      <c r="B234" s="301"/>
      <c r="C234" s="384"/>
      <c r="D234" s="385"/>
      <c r="E234" s="385"/>
      <c r="F234" s="385"/>
      <c r="G234" s="385">
        <v>900000</v>
      </c>
      <c r="H234" s="385"/>
      <c r="I234" s="385"/>
    </row>
    <row r="235" spans="1:9" s="137" customFormat="1">
      <c r="A235" s="458" t="s">
        <v>338</v>
      </c>
      <c r="B235" s="301"/>
      <c r="C235" s="384"/>
      <c r="D235" s="385"/>
      <c r="E235" s="385"/>
      <c r="F235" s="385"/>
      <c r="G235" s="385">
        <v>400000</v>
      </c>
      <c r="H235" s="385"/>
      <c r="I235" s="385"/>
    </row>
    <row r="236" spans="1:9" s="137" customFormat="1">
      <c r="A236" s="458" t="s">
        <v>339</v>
      </c>
      <c r="B236" s="301"/>
      <c r="C236" s="384"/>
      <c r="D236" s="385"/>
      <c r="E236" s="385"/>
      <c r="F236" s="385"/>
      <c r="G236" s="385">
        <v>400000</v>
      </c>
      <c r="H236" s="385"/>
      <c r="I236" s="385"/>
    </row>
    <row r="237" spans="1:9" s="137" customFormat="1">
      <c r="A237" s="449" t="s">
        <v>340</v>
      </c>
      <c r="B237" s="450"/>
      <c r="C237" s="398"/>
      <c r="D237" s="399"/>
      <c r="E237" s="399"/>
      <c r="F237" s="399"/>
      <c r="G237" s="399">
        <v>800000</v>
      </c>
      <c r="H237" s="399"/>
      <c r="I237" s="399"/>
    </row>
    <row r="238" spans="1:9" s="137" customFormat="1">
      <c r="A238" s="382" t="s">
        <v>341</v>
      </c>
      <c r="B238" s="306"/>
      <c r="C238" s="338"/>
      <c r="D238" s="339"/>
      <c r="E238" s="339"/>
      <c r="F238" s="339"/>
      <c r="G238" s="339">
        <v>1500000</v>
      </c>
      <c r="H238" s="339"/>
      <c r="I238" s="339"/>
    </row>
    <row r="239" spans="1:9" s="137" customFormat="1">
      <c r="A239" s="458" t="s">
        <v>342</v>
      </c>
      <c r="B239" s="301"/>
      <c r="C239" s="384"/>
      <c r="D239" s="385"/>
      <c r="E239" s="385"/>
      <c r="F239" s="385"/>
      <c r="G239" s="385">
        <v>900000</v>
      </c>
      <c r="H239" s="385"/>
      <c r="I239" s="385"/>
    </row>
    <row r="240" spans="1:9" s="137" customFormat="1">
      <c r="A240" s="382" t="s">
        <v>343</v>
      </c>
      <c r="B240" s="306"/>
      <c r="C240" s="338"/>
      <c r="D240" s="339"/>
      <c r="E240" s="339"/>
      <c r="F240" s="339"/>
      <c r="G240" s="339">
        <v>2500000</v>
      </c>
      <c r="H240" s="339"/>
      <c r="I240" s="339"/>
    </row>
    <row r="241" spans="1:10" s="137" customFormat="1" ht="22.5">
      <c r="A241" s="383" t="s">
        <v>344</v>
      </c>
      <c r="B241" s="275" t="s">
        <v>194</v>
      </c>
      <c r="C241" s="384">
        <v>11250000</v>
      </c>
      <c r="D241" s="385"/>
      <c r="E241" s="385"/>
      <c r="F241" s="385"/>
      <c r="G241" s="385">
        <v>250000</v>
      </c>
      <c r="H241" s="385"/>
      <c r="I241" s="385"/>
    </row>
    <row r="242" spans="1:10" s="137" customFormat="1">
      <c r="A242" s="382" t="s">
        <v>345</v>
      </c>
      <c r="B242" s="306"/>
      <c r="C242" s="338"/>
      <c r="D242" s="339"/>
      <c r="E242" s="339"/>
      <c r="F242" s="339"/>
      <c r="G242" s="339"/>
      <c r="H242" s="339"/>
      <c r="I242" s="339"/>
      <c r="J242" s="370" t="s">
        <v>346</v>
      </c>
    </row>
    <row r="243" spans="1:10" s="137" customFormat="1">
      <c r="A243" s="382" t="s">
        <v>347</v>
      </c>
      <c r="B243" s="306"/>
      <c r="C243" s="338"/>
      <c r="D243" s="339"/>
      <c r="E243" s="339"/>
      <c r="F243" s="339"/>
      <c r="G243" s="339"/>
      <c r="H243" s="339"/>
      <c r="I243" s="339"/>
    </row>
    <row r="244" spans="1:10" s="137" customFormat="1">
      <c r="A244" s="449" t="s">
        <v>348</v>
      </c>
      <c r="B244" s="450"/>
      <c r="C244" s="398"/>
      <c r="D244" s="399"/>
      <c r="E244" s="399"/>
      <c r="F244" s="399"/>
      <c r="G244" s="399"/>
      <c r="H244" s="399"/>
      <c r="I244" s="399"/>
    </row>
    <row r="245" spans="1:10" s="137" customFormat="1">
      <c r="A245" s="382" t="s">
        <v>349</v>
      </c>
      <c r="B245" s="306"/>
      <c r="C245" s="338"/>
      <c r="D245" s="339"/>
      <c r="E245" s="339"/>
      <c r="F245" s="339"/>
      <c r="G245" s="339"/>
      <c r="H245" s="339"/>
      <c r="I245" s="339"/>
    </row>
    <row r="246" spans="1:10" s="137" customFormat="1">
      <c r="A246" s="382" t="s">
        <v>350</v>
      </c>
      <c r="B246" s="459"/>
      <c r="C246" s="338"/>
      <c r="D246" s="339"/>
      <c r="E246" s="339"/>
      <c r="F246" s="339"/>
      <c r="G246" s="339"/>
      <c r="H246" s="339"/>
      <c r="I246" s="339"/>
    </row>
    <row r="247" spans="1:10" s="137" customFormat="1">
      <c r="A247" s="382" t="s">
        <v>351</v>
      </c>
      <c r="B247" s="459"/>
      <c r="C247" s="338"/>
      <c r="D247" s="339"/>
      <c r="E247" s="339"/>
      <c r="F247" s="339"/>
      <c r="G247" s="339"/>
      <c r="H247" s="339"/>
      <c r="I247" s="339"/>
    </row>
    <row r="248" spans="1:10" s="137" customFormat="1">
      <c r="A248" s="449" t="s">
        <v>352</v>
      </c>
      <c r="B248" s="450"/>
      <c r="C248" s="398"/>
      <c r="D248" s="399"/>
      <c r="E248" s="399"/>
      <c r="F248" s="399"/>
      <c r="G248" s="399"/>
      <c r="H248" s="399"/>
      <c r="I248" s="399"/>
    </row>
    <row r="249" spans="1:10" s="137" customFormat="1" ht="22.5">
      <c r="A249" s="449" t="s">
        <v>353</v>
      </c>
      <c r="B249" s="450"/>
      <c r="C249" s="398"/>
      <c r="D249" s="399"/>
      <c r="E249" s="399"/>
      <c r="F249" s="399"/>
      <c r="G249" s="399"/>
      <c r="H249" s="399"/>
      <c r="I249" s="399"/>
    </row>
    <row r="250" spans="1:10" s="137" customFormat="1">
      <c r="A250" s="449" t="s">
        <v>354</v>
      </c>
      <c r="B250" s="450"/>
      <c r="C250" s="398"/>
      <c r="D250" s="399"/>
      <c r="E250" s="399"/>
      <c r="F250" s="399"/>
      <c r="G250" s="399"/>
      <c r="H250" s="399"/>
      <c r="I250" s="399"/>
    </row>
    <row r="251" spans="1:10" s="137" customFormat="1" ht="22.5">
      <c r="A251" s="382" t="s">
        <v>355</v>
      </c>
      <c r="B251" s="306"/>
      <c r="C251" s="338"/>
      <c r="D251" s="339"/>
      <c r="E251" s="339"/>
      <c r="F251" s="339"/>
      <c r="G251" s="339"/>
      <c r="H251" s="339"/>
      <c r="I251" s="339"/>
    </row>
    <row r="252" spans="1:10" s="137" customFormat="1">
      <c r="A252" s="382" t="s">
        <v>356</v>
      </c>
      <c r="B252" s="306"/>
      <c r="C252" s="338"/>
      <c r="D252" s="339"/>
      <c r="E252" s="339"/>
      <c r="F252" s="339"/>
      <c r="G252" s="339"/>
      <c r="H252" s="339"/>
      <c r="I252" s="339"/>
    </row>
    <row r="253" spans="1:10" s="137" customFormat="1">
      <c r="A253" s="382" t="s">
        <v>357</v>
      </c>
      <c r="B253" s="306"/>
      <c r="C253" s="338"/>
      <c r="D253" s="339"/>
      <c r="E253" s="339"/>
      <c r="F253" s="339"/>
      <c r="G253" s="339"/>
      <c r="H253" s="339"/>
      <c r="I253" s="339"/>
    </row>
    <row r="254" spans="1:10" s="137" customFormat="1" ht="22.5">
      <c r="A254" s="382" t="s">
        <v>358</v>
      </c>
      <c r="B254" s="306"/>
      <c r="C254" s="338"/>
      <c r="D254" s="339"/>
      <c r="E254" s="339"/>
      <c r="F254" s="339"/>
      <c r="G254" s="339"/>
      <c r="H254" s="339"/>
      <c r="I254" s="339"/>
    </row>
    <row r="255" spans="1:10" s="137" customFormat="1">
      <c r="A255" s="382" t="s">
        <v>359</v>
      </c>
      <c r="B255" s="306"/>
      <c r="C255" s="338"/>
      <c r="D255" s="339"/>
      <c r="E255" s="339"/>
      <c r="F255" s="339"/>
      <c r="G255" s="339"/>
      <c r="H255" s="339"/>
      <c r="I255" s="339"/>
    </row>
    <row r="256" spans="1:10" s="137" customFormat="1">
      <c r="A256" s="449" t="s">
        <v>360</v>
      </c>
      <c r="B256" s="450" t="s">
        <v>194</v>
      </c>
      <c r="C256" s="398"/>
      <c r="D256" s="399"/>
      <c r="E256" s="399"/>
      <c r="F256" s="399"/>
      <c r="G256" s="399"/>
      <c r="H256" s="399"/>
      <c r="I256" s="399"/>
    </row>
    <row r="257" spans="1:10" s="137" customFormat="1">
      <c r="A257" s="383" t="s">
        <v>361</v>
      </c>
      <c r="B257" s="275"/>
      <c r="C257" s="384"/>
      <c r="D257" s="385"/>
      <c r="E257" s="385"/>
      <c r="F257" s="385"/>
      <c r="G257" s="385"/>
      <c r="H257" s="385"/>
      <c r="I257" s="385"/>
    </row>
    <row r="258" spans="1:10" s="137" customFormat="1">
      <c r="A258" s="460" t="s">
        <v>362</v>
      </c>
      <c r="B258" s="461"/>
      <c r="C258" s="462"/>
      <c r="D258" s="463"/>
      <c r="E258" s="463"/>
      <c r="F258" s="463"/>
      <c r="G258" s="463"/>
      <c r="H258" s="463"/>
      <c r="I258" s="463"/>
    </row>
    <row r="259" spans="1:10" s="137" customFormat="1">
      <c r="A259" s="302" t="s">
        <v>363</v>
      </c>
      <c r="B259" s="298" t="s">
        <v>194</v>
      </c>
      <c r="C259" s="299">
        <v>8000000</v>
      </c>
      <c r="D259" s="300">
        <v>1373442</v>
      </c>
      <c r="E259" s="300"/>
      <c r="F259" s="300">
        <v>206557</v>
      </c>
      <c r="G259" s="300">
        <v>2000000</v>
      </c>
      <c r="H259" s="300"/>
      <c r="I259" s="300"/>
      <c r="J259" s="370" t="s">
        <v>364</v>
      </c>
    </row>
    <row r="260" spans="1:10" s="137" customFormat="1">
      <c r="A260" s="449" t="s">
        <v>365</v>
      </c>
      <c r="B260" s="450" t="s">
        <v>194</v>
      </c>
      <c r="C260" s="398"/>
      <c r="D260" s="399"/>
      <c r="E260" s="399"/>
      <c r="F260" s="399"/>
      <c r="G260" s="399"/>
      <c r="H260" s="399"/>
      <c r="I260" s="399"/>
    </row>
    <row r="261" spans="1:10" s="137" customFormat="1">
      <c r="A261" s="382" t="s">
        <v>366</v>
      </c>
      <c r="B261" s="306"/>
      <c r="C261" s="338"/>
      <c r="D261" s="339"/>
      <c r="E261" s="339"/>
      <c r="F261" s="339"/>
      <c r="G261" s="339"/>
      <c r="H261" s="339"/>
      <c r="I261" s="339"/>
    </row>
    <row r="262" spans="1:10" s="137" customFormat="1">
      <c r="A262" s="382" t="s">
        <v>367</v>
      </c>
      <c r="B262" s="306"/>
      <c r="C262" s="338"/>
      <c r="D262" s="339"/>
      <c r="E262" s="339"/>
      <c r="F262" s="339"/>
      <c r="G262" s="339"/>
      <c r="H262" s="339"/>
      <c r="I262" s="339"/>
    </row>
    <row r="263" spans="1:10" s="137" customFormat="1" ht="33.75">
      <c r="A263" s="449" t="s">
        <v>368</v>
      </c>
      <c r="B263" s="450" t="s">
        <v>194</v>
      </c>
      <c r="C263" s="398"/>
      <c r="D263" s="399"/>
      <c r="E263" s="399"/>
      <c r="F263" s="399"/>
      <c r="G263" s="399"/>
      <c r="H263" s="399"/>
      <c r="I263" s="399"/>
    </row>
    <row r="264" spans="1:10" s="137" customFormat="1">
      <c r="A264" s="382" t="s">
        <v>369</v>
      </c>
      <c r="B264" s="306"/>
      <c r="C264" s="338"/>
      <c r="D264" s="339"/>
      <c r="E264" s="339"/>
      <c r="F264" s="339"/>
      <c r="G264" s="339"/>
      <c r="H264" s="339"/>
      <c r="I264" s="339"/>
    </row>
    <row r="265" spans="1:10" s="137" customFormat="1">
      <c r="A265" s="382" t="s">
        <v>370</v>
      </c>
      <c r="B265" s="306"/>
      <c r="C265" s="338"/>
      <c r="D265" s="339"/>
      <c r="E265" s="339"/>
      <c r="F265" s="339"/>
      <c r="G265" s="339"/>
      <c r="H265" s="339"/>
      <c r="I265" s="339"/>
    </row>
    <row r="266" spans="1:10" s="137" customFormat="1">
      <c r="A266" s="382" t="s">
        <v>371</v>
      </c>
      <c r="B266" s="306" t="s">
        <v>194</v>
      </c>
      <c r="C266" s="338"/>
      <c r="D266" s="339"/>
      <c r="E266" s="339"/>
      <c r="F266" s="339"/>
      <c r="G266" s="339"/>
      <c r="H266" s="339"/>
      <c r="I266" s="339"/>
    </row>
    <row r="267" spans="1:10" s="137" customFormat="1">
      <c r="A267" s="382" t="s">
        <v>372</v>
      </c>
      <c r="B267" s="306" t="s">
        <v>194</v>
      </c>
      <c r="C267" s="338"/>
      <c r="D267" s="339"/>
      <c r="E267" s="339"/>
      <c r="F267" s="339"/>
      <c r="G267" s="339"/>
      <c r="H267" s="339"/>
      <c r="I267" s="339"/>
    </row>
    <row r="268" spans="1:10" s="137" customFormat="1">
      <c r="A268" s="302" t="s">
        <v>373</v>
      </c>
      <c r="B268" s="298" t="s">
        <v>194</v>
      </c>
      <c r="C268" s="299">
        <v>4000000</v>
      </c>
      <c r="D268" s="300">
        <v>855538</v>
      </c>
      <c r="E268" s="300">
        <v>1090000</v>
      </c>
      <c r="F268" s="300">
        <v>344462</v>
      </c>
      <c r="G268" s="300">
        <v>1000000</v>
      </c>
      <c r="H268" s="300"/>
      <c r="I268" s="300"/>
    </row>
    <row r="269" spans="1:10" s="137" customFormat="1">
      <c r="A269" s="458" t="s">
        <v>374</v>
      </c>
      <c r="B269" s="298"/>
      <c r="C269" s="384"/>
      <c r="D269" s="385"/>
      <c r="E269" s="385"/>
      <c r="F269" s="385"/>
      <c r="G269" s="385"/>
      <c r="H269" s="385"/>
      <c r="I269" s="385"/>
    </row>
    <row r="270" spans="1:10" s="137" customFormat="1">
      <c r="A270" s="429" t="s">
        <v>375</v>
      </c>
      <c r="B270" s="298"/>
      <c r="C270" s="384"/>
      <c r="D270" s="385"/>
      <c r="E270" s="385"/>
      <c r="F270" s="385"/>
      <c r="G270" s="385"/>
      <c r="H270" s="385"/>
      <c r="I270" s="385"/>
    </row>
    <row r="271" spans="1:10" s="137" customFormat="1">
      <c r="A271" s="293" t="s">
        <v>376</v>
      </c>
      <c r="B271" s="298" t="s">
        <v>194</v>
      </c>
      <c r="C271" s="299">
        <f>SUM(C272:C276)</f>
        <v>463400</v>
      </c>
      <c r="D271" s="300">
        <v>392158</v>
      </c>
      <c r="E271" s="300">
        <v>359200</v>
      </c>
      <c r="F271" s="300">
        <f t="shared" ref="F271" si="83">SUM(F272:F276)</f>
        <v>0</v>
      </c>
      <c r="G271" s="300">
        <f>SUM(G272:G276)</f>
        <v>463400</v>
      </c>
      <c r="H271" s="300"/>
      <c r="I271" s="300">
        <f>SUM(I272:I276)</f>
        <v>0</v>
      </c>
    </row>
    <row r="272" spans="1:10" s="137" customFormat="1">
      <c r="A272" s="429" t="s">
        <v>377</v>
      </c>
      <c r="B272" s="298"/>
      <c r="C272" s="387">
        <v>85400</v>
      </c>
      <c r="D272" s="430"/>
      <c r="E272" s="430"/>
      <c r="F272" s="430"/>
      <c r="G272" s="430">
        <v>85400</v>
      </c>
      <c r="H272" s="430"/>
      <c r="I272" s="430"/>
    </row>
    <row r="273" spans="1:9" s="137" customFormat="1">
      <c r="A273" s="429" t="s">
        <v>378</v>
      </c>
      <c r="B273" s="298"/>
      <c r="C273" s="387">
        <v>129000</v>
      </c>
      <c r="D273" s="430"/>
      <c r="E273" s="430"/>
      <c r="F273" s="430"/>
      <c r="G273" s="430">
        <v>129000</v>
      </c>
      <c r="H273" s="430"/>
      <c r="I273" s="430"/>
    </row>
    <row r="274" spans="1:9" s="137" customFormat="1">
      <c r="A274" s="429" t="s">
        <v>379</v>
      </c>
      <c r="B274" s="298"/>
      <c r="C274" s="387">
        <v>64000</v>
      </c>
      <c r="D274" s="430"/>
      <c r="E274" s="430"/>
      <c r="F274" s="430"/>
      <c r="G274" s="430">
        <v>64000</v>
      </c>
      <c r="H274" s="430"/>
      <c r="I274" s="430"/>
    </row>
    <row r="275" spans="1:9" s="137" customFormat="1">
      <c r="A275" s="361" t="s">
        <v>380</v>
      </c>
      <c r="B275" s="298"/>
      <c r="C275" s="387">
        <v>120000</v>
      </c>
      <c r="D275" s="430"/>
      <c r="E275" s="430"/>
      <c r="F275" s="430"/>
      <c r="G275" s="430">
        <v>120000</v>
      </c>
      <c r="H275" s="430"/>
      <c r="I275" s="430"/>
    </row>
    <row r="276" spans="1:9" s="137" customFormat="1">
      <c r="A276" s="429" t="s">
        <v>381</v>
      </c>
      <c r="B276" s="298"/>
      <c r="C276" s="387">
        <v>65000</v>
      </c>
      <c r="D276" s="430"/>
      <c r="E276" s="430"/>
      <c r="F276" s="430"/>
      <c r="G276" s="430">
        <v>65000</v>
      </c>
      <c r="H276" s="430"/>
      <c r="I276" s="430"/>
    </row>
    <row r="277" spans="1:9" s="137" customFormat="1">
      <c r="A277" s="302" t="s">
        <v>382</v>
      </c>
      <c r="B277" s="298" t="s">
        <v>194</v>
      </c>
      <c r="C277" s="299">
        <v>200000</v>
      </c>
      <c r="D277" s="405">
        <v>33082</v>
      </c>
      <c r="E277" s="405">
        <v>200000</v>
      </c>
      <c r="F277" s="405">
        <v>116918</v>
      </c>
      <c r="G277" s="405">
        <v>100000</v>
      </c>
      <c r="H277" s="405"/>
      <c r="I277" s="405"/>
    </row>
    <row r="278" spans="1:9" s="137" customFormat="1" ht="25.5">
      <c r="A278" s="441" t="s">
        <v>383</v>
      </c>
      <c r="B278" s="464" t="s">
        <v>194</v>
      </c>
      <c r="C278" s="465">
        <v>1600000</v>
      </c>
      <c r="D278" s="442"/>
      <c r="E278" s="442"/>
      <c r="F278" s="442"/>
      <c r="G278" s="442">
        <v>400000</v>
      </c>
      <c r="H278" s="442"/>
      <c r="I278" s="442"/>
    </row>
    <row r="279" spans="1:9" s="137" customFormat="1">
      <c r="A279" s="293" t="s">
        <v>384</v>
      </c>
      <c r="B279" s="298" t="s">
        <v>194</v>
      </c>
      <c r="C279" s="299">
        <v>60000</v>
      </c>
      <c r="D279" s="300">
        <v>29800</v>
      </c>
      <c r="E279" s="300">
        <v>60000</v>
      </c>
      <c r="F279" s="300">
        <v>394211</v>
      </c>
      <c r="G279" s="300">
        <v>40000</v>
      </c>
      <c r="H279" s="300"/>
      <c r="I279" s="300"/>
    </row>
    <row r="280" spans="1:9" s="137" customFormat="1">
      <c r="A280" s="294" t="s">
        <v>57</v>
      </c>
      <c r="B280" s="318" t="s">
        <v>18</v>
      </c>
      <c r="C280" s="319">
        <f>SUM(C281:C281)</f>
        <v>345312</v>
      </c>
      <c r="D280" s="320">
        <f>SUM(D281:D281)</f>
        <v>75312</v>
      </c>
      <c r="E280" s="320">
        <f t="shared" ref="E280:F280" si="84">SUM(E281:E281)</f>
        <v>30000</v>
      </c>
      <c r="F280" s="320">
        <f t="shared" si="84"/>
        <v>65000</v>
      </c>
      <c r="G280" s="320">
        <f>SUM(G281:G281)</f>
        <v>60000</v>
      </c>
      <c r="H280" s="320"/>
      <c r="I280" s="320">
        <f>SUM(I281:I281)</f>
        <v>0</v>
      </c>
    </row>
    <row r="281" spans="1:9" s="137" customFormat="1">
      <c r="A281" s="293" t="s">
        <v>385</v>
      </c>
      <c r="B281" s="298" t="s">
        <v>194</v>
      </c>
      <c r="C281" s="404">
        <v>345312</v>
      </c>
      <c r="D281" s="405">
        <v>75312</v>
      </c>
      <c r="E281" s="405">
        <v>30000</v>
      </c>
      <c r="F281" s="405">
        <v>65000</v>
      </c>
      <c r="G281" s="405">
        <v>60000</v>
      </c>
      <c r="H281" s="405"/>
      <c r="I281" s="405"/>
    </row>
    <row r="282" spans="1:9" s="137" customFormat="1">
      <c r="A282" s="294" t="s">
        <v>52</v>
      </c>
      <c r="B282" s="318" t="s">
        <v>18</v>
      </c>
      <c r="C282" s="319">
        <f>C283+C284+C285</f>
        <v>1147985</v>
      </c>
      <c r="D282" s="320">
        <f t="shared" ref="D282:I282" si="85">D283+D284+D285</f>
        <v>21302</v>
      </c>
      <c r="E282" s="320">
        <f t="shared" si="85"/>
        <v>100000</v>
      </c>
      <c r="F282" s="320">
        <f t="shared" si="85"/>
        <v>267896</v>
      </c>
      <c r="G282" s="320">
        <f t="shared" si="85"/>
        <v>1175185</v>
      </c>
      <c r="H282" s="320"/>
      <c r="I282" s="320">
        <f t="shared" si="85"/>
        <v>0</v>
      </c>
    </row>
    <row r="283" spans="1:9" s="137" customFormat="1">
      <c r="A283" s="293" t="s">
        <v>386</v>
      </c>
      <c r="B283" s="298" t="s">
        <v>194</v>
      </c>
      <c r="C283" s="404">
        <v>25000</v>
      </c>
      <c r="D283" s="405">
        <v>21302</v>
      </c>
      <c r="E283" s="405">
        <v>100000</v>
      </c>
      <c r="F283" s="405">
        <v>267896</v>
      </c>
      <c r="G283" s="405">
        <v>100000</v>
      </c>
      <c r="H283" s="405"/>
      <c r="I283" s="405"/>
    </row>
    <row r="284" spans="1:9" s="137" customFormat="1" ht="25.5">
      <c r="A284" s="293" t="s">
        <v>387</v>
      </c>
      <c r="B284" s="298" t="s">
        <v>194</v>
      </c>
      <c r="C284" s="404">
        <v>586400</v>
      </c>
      <c r="D284" s="300"/>
      <c r="E284" s="300"/>
      <c r="F284" s="300"/>
      <c r="G284" s="300">
        <v>538600</v>
      </c>
      <c r="H284" s="300"/>
      <c r="I284" s="300"/>
    </row>
    <row r="285" spans="1:9" s="137" customFormat="1" ht="15" customHeight="1">
      <c r="A285" s="466" t="s">
        <v>388</v>
      </c>
      <c r="B285" s="298" t="s">
        <v>194</v>
      </c>
      <c r="C285" s="299">
        <f>C286+C287</f>
        <v>536585</v>
      </c>
      <c r="D285" s="300">
        <f t="shared" ref="D285:I285" si="86">D286+D287</f>
        <v>0</v>
      </c>
      <c r="E285" s="300">
        <f t="shared" si="86"/>
        <v>0</v>
      </c>
      <c r="F285" s="300">
        <f t="shared" si="86"/>
        <v>0</v>
      </c>
      <c r="G285" s="300">
        <f t="shared" si="86"/>
        <v>536585</v>
      </c>
      <c r="H285" s="300"/>
      <c r="I285" s="300">
        <f t="shared" si="86"/>
        <v>0</v>
      </c>
    </row>
    <row r="286" spans="1:9" s="137" customFormat="1">
      <c r="A286" s="421" t="s">
        <v>389</v>
      </c>
      <c r="B286" s="298"/>
      <c r="C286" s="467">
        <v>459675</v>
      </c>
      <c r="D286" s="468"/>
      <c r="E286" s="468"/>
      <c r="F286" s="468"/>
      <c r="G286" s="468">
        <v>459675</v>
      </c>
      <c r="H286" s="468"/>
      <c r="I286" s="468"/>
    </row>
    <row r="287" spans="1:9" s="137" customFormat="1">
      <c r="A287" s="421" t="s">
        <v>390</v>
      </c>
      <c r="B287" s="298"/>
      <c r="C287" s="467">
        <v>76910</v>
      </c>
      <c r="D287" s="468"/>
      <c r="E287" s="468"/>
      <c r="F287" s="468"/>
      <c r="G287" s="468">
        <v>76910</v>
      </c>
      <c r="H287" s="468"/>
      <c r="I287" s="468"/>
    </row>
    <row r="288" spans="1:9" s="137" customFormat="1">
      <c r="A288" s="283" t="s">
        <v>391</v>
      </c>
      <c r="B288" s="284"/>
      <c r="C288" s="469"/>
      <c r="D288" s="470">
        <f>D289+D293+D295+D291</f>
        <v>304304</v>
      </c>
      <c r="E288" s="470">
        <f t="shared" ref="E288:F288" si="87">E289+E293+E295+E291</f>
        <v>3770000</v>
      </c>
      <c r="F288" s="470">
        <f t="shared" si="87"/>
        <v>2145696</v>
      </c>
      <c r="G288" s="470">
        <f>G289+G293+G295+G291</f>
        <v>7443200</v>
      </c>
      <c r="H288" s="470"/>
      <c r="I288" s="470">
        <f>I289+I293+I295+I291</f>
        <v>0</v>
      </c>
    </row>
    <row r="289" spans="1:9" s="137" customFormat="1">
      <c r="A289" s="294" t="s">
        <v>46</v>
      </c>
      <c r="B289" s="295"/>
      <c r="C289" s="296"/>
      <c r="D289" s="297">
        <f>SUM(D290:D290)</f>
        <v>72160</v>
      </c>
      <c r="E289" s="297">
        <f t="shared" ref="E289:F289" si="88">SUM(E290:E290)</f>
        <v>770000</v>
      </c>
      <c r="F289" s="297">
        <f t="shared" si="88"/>
        <v>527840</v>
      </c>
      <c r="G289" s="297">
        <f>SUM(G290:G290)</f>
        <v>500000</v>
      </c>
      <c r="H289" s="297"/>
      <c r="I289" s="297">
        <f>SUM(I290:I290)</f>
        <v>0</v>
      </c>
    </row>
    <row r="290" spans="1:9" s="137" customFormat="1">
      <c r="A290" s="302" t="s">
        <v>392</v>
      </c>
      <c r="B290" s="298"/>
      <c r="C290" s="299"/>
      <c r="D290" s="300">
        <v>72160</v>
      </c>
      <c r="E290" s="300">
        <v>770000</v>
      </c>
      <c r="F290" s="300">
        <v>527840</v>
      </c>
      <c r="G290" s="300">
        <v>500000</v>
      </c>
      <c r="H290" s="300"/>
      <c r="I290" s="300"/>
    </row>
    <row r="291" spans="1:9" s="137" customFormat="1">
      <c r="A291" s="294" t="s">
        <v>53</v>
      </c>
      <c r="B291" s="295"/>
      <c r="C291" s="296"/>
      <c r="D291" s="297">
        <f>D292</f>
        <v>0</v>
      </c>
      <c r="E291" s="297">
        <f t="shared" ref="E291:F291" si="89">E292</f>
        <v>0</v>
      </c>
      <c r="F291" s="297">
        <f t="shared" si="89"/>
        <v>0</v>
      </c>
      <c r="G291" s="297">
        <f>G292</f>
        <v>2000000</v>
      </c>
      <c r="H291" s="297"/>
      <c r="I291" s="297">
        <f>I292</f>
        <v>0</v>
      </c>
    </row>
    <row r="292" spans="1:9" s="137" customFormat="1">
      <c r="A292" s="302" t="s">
        <v>393</v>
      </c>
      <c r="B292" s="298"/>
      <c r="C292" s="299"/>
      <c r="D292" s="300"/>
      <c r="E292" s="300"/>
      <c r="F292" s="300"/>
      <c r="G292" s="300">
        <v>2000000</v>
      </c>
      <c r="H292" s="300"/>
      <c r="I292" s="300"/>
    </row>
    <row r="293" spans="1:9" s="137" customFormat="1">
      <c r="A293" s="294" t="s">
        <v>54</v>
      </c>
      <c r="B293" s="295"/>
      <c r="C293" s="296"/>
      <c r="D293" s="297">
        <f>D294</f>
        <v>232144</v>
      </c>
      <c r="E293" s="297">
        <f t="shared" ref="E293:F293" si="90">E294</f>
        <v>3000000</v>
      </c>
      <c r="F293" s="297">
        <f t="shared" si="90"/>
        <v>17856</v>
      </c>
      <c r="G293" s="297">
        <f>G294</f>
        <v>2500000</v>
      </c>
      <c r="H293" s="297"/>
      <c r="I293" s="297">
        <f>I294</f>
        <v>0</v>
      </c>
    </row>
    <row r="294" spans="1:9" s="137" customFormat="1">
      <c r="A294" s="302" t="s">
        <v>394</v>
      </c>
      <c r="B294" s="298"/>
      <c r="C294" s="299"/>
      <c r="D294" s="300">
        <v>232144</v>
      </c>
      <c r="E294" s="300">
        <v>3000000</v>
      </c>
      <c r="F294" s="300">
        <v>17856</v>
      </c>
      <c r="G294" s="300">
        <v>2500000</v>
      </c>
      <c r="H294" s="300"/>
      <c r="I294" s="300"/>
    </row>
    <row r="295" spans="1:9" s="137" customFormat="1">
      <c r="A295" s="471" t="s">
        <v>47</v>
      </c>
      <c r="B295" s="472"/>
      <c r="C295" s="296"/>
      <c r="D295" s="297">
        <f>SUM(D296:D296)</f>
        <v>0</v>
      </c>
      <c r="E295" s="297">
        <f t="shared" ref="E295:F295" si="91">SUM(E296:E296)</f>
        <v>0</v>
      </c>
      <c r="F295" s="297">
        <f t="shared" si="91"/>
        <v>1600000</v>
      </c>
      <c r="G295" s="297">
        <f>SUM(G296:G296)</f>
        <v>2443200</v>
      </c>
      <c r="H295" s="297"/>
      <c r="I295" s="297">
        <f>SUM(I296:I296)</f>
        <v>0</v>
      </c>
    </row>
    <row r="296" spans="1:9" s="137" customFormat="1">
      <c r="A296" s="473" t="s">
        <v>395</v>
      </c>
      <c r="B296" s="298"/>
      <c r="C296" s="299"/>
      <c r="D296" s="300"/>
      <c r="E296" s="300"/>
      <c r="F296" s="300">
        <v>1600000</v>
      </c>
      <c r="G296" s="300">
        <v>2443200</v>
      </c>
      <c r="H296" s="300"/>
      <c r="I296" s="300"/>
    </row>
    <row r="297" spans="1:9" s="137" customFormat="1" ht="25.5">
      <c r="A297" s="474" t="s">
        <v>396</v>
      </c>
      <c r="B297" s="271" t="s">
        <v>18</v>
      </c>
      <c r="C297" s="272"/>
      <c r="D297" s="273">
        <f>D298+D299+D300+D301+D302</f>
        <v>31270669.43</v>
      </c>
      <c r="E297" s="273">
        <f t="shared" ref="E297:F297" si="92">E298+E299+E300+E301+E302</f>
        <v>66053180</v>
      </c>
      <c r="F297" s="273">
        <f t="shared" si="92"/>
        <v>14546261</v>
      </c>
      <c r="G297" s="273">
        <f>G298+G299+G300+G301+G302</f>
        <v>118337077.75</v>
      </c>
      <c r="H297" s="273"/>
      <c r="I297" s="273">
        <f>I298+I299+I300+I301+I302</f>
        <v>1722600</v>
      </c>
    </row>
    <row r="298" spans="1:9" s="137" customFormat="1">
      <c r="A298" s="278" t="s">
        <v>193</v>
      </c>
      <c r="B298" s="298" t="s">
        <v>194</v>
      </c>
      <c r="C298" s="276"/>
      <c r="D298" s="277">
        <f>D6+D288</f>
        <v>27325400.43</v>
      </c>
      <c r="E298" s="277">
        <f t="shared" ref="E298:F298" si="93">E6+E288</f>
        <v>43150818</v>
      </c>
      <c r="F298" s="277">
        <f t="shared" si="93"/>
        <v>14546261</v>
      </c>
      <c r="G298" s="277">
        <f>G6+G288</f>
        <v>76814159.75</v>
      </c>
      <c r="H298" s="277"/>
      <c r="I298" s="277">
        <f>I6+I288</f>
        <v>287141</v>
      </c>
    </row>
    <row r="299" spans="1:9" s="137" customFormat="1">
      <c r="A299" s="278"/>
      <c r="B299" s="298" t="s">
        <v>197</v>
      </c>
      <c r="C299" s="276"/>
      <c r="D299" s="277">
        <f>D9</f>
        <v>3790320</v>
      </c>
      <c r="E299" s="277">
        <f t="shared" ref="E299:F299" si="94">E9</f>
        <v>3790332</v>
      </c>
      <c r="F299" s="277">
        <f t="shared" si="94"/>
        <v>0</v>
      </c>
      <c r="G299" s="277">
        <f>G9</f>
        <v>3790332</v>
      </c>
      <c r="H299" s="277"/>
      <c r="I299" s="277">
        <f>I9</f>
        <v>0</v>
      </c>
    </row>
    <row r="300" spans="1:9" s="137" customFormat="1">
      <c r="A300" s="278"/>
      <c r="B300" s="298" t="s">
        <v>196</v>
      </c>
      <c r="C300" s="276"/>
      <c r="D300" s="277">
        <f>D8</f>
        <v>139849</v>
      </c>
      <c r="E300" s="277">
        <f t="shared" ref="E300:F300" si="95">E8</f>
        <v>22680</v>
      </c>
      <c r="F300" s="277">
        <f t="shared" si="95"/>
        <v>0</v>
      </c>
      <c r="G300" s="277">
        <f>G8</f>
        <v>36000</v>
      </c>
      <c r="H300" s="277"/>
      <c r="I300" s="277">
        <f>I8</f>
        <v>0</v>
      </c>
    </row>
    <row r="301" spans="1:9" s="137" customFormat="1">
      <c r="A301" s="278"/>
      <c r="B301" s="298" t="s">
        <v>195</v>
      </c>
      <c r="C301" s="276"/>
      <c r="D301" s="277">
        <f>D7</f>
        <v>0</v>
      </c>
      <c r="E301" s="277">
        <f t="shared" ref="E301:F301" si="96">E7</f>
        <v>1211291</v>
      </c>
      <c r="F301" s="277">
        <f t="shared" si="96"/>
        <v>0</v>
      </c>
      <c r="G301" s="277">
        <f>G7</f>
        <v>1805472</v>
      </c>
      <c r="H301" s="277"/>
      <c r="I301" s="277">
        <f>I7</f>
        <v>0</v>
      </c>
    </row>
    <row r="302" spans="1:9" s="137" customFormat="1">
      <c r="A302" s="475"/>
      <c r="B302" s="298" t="s">
        <v>198</v>
      </c>
      <c r="C302" s="276"/>
      <c r="D302" s="277">
        <f>D10</f>
        <v>15100</v>
      </c>
      <c r="E302" s="277">
        <f t="shared" ref="E302:F302" si="97">E10</f>
        <v>17878059</v>
      </c>
      <c r="F302" s="277">
        <f t="shared" si="97"/>
        <v>0</v>
      </c>
      <c r="G302" s="277">
        <f>G10</f>
        <v>35891114</v>
      </c>
      <c r="H302" s="277"/>
      <c r="I302" s="277">
        <f>I10</f>
        <v>1435459</v>
      </c>
    </row>
    <row r="303" spans="1:9" s="137" customFormat="1"/>
    <row r="304" spans="1:9" s="137" customFormat="1"/>
    <row r="305" s="137" customFormat="1"/>
    <row r="306" s="137" customFormat="1"/>
    <row r="307" s="137" customFormat="1"/>
    <row r="308" s="137" customFormat="1"/>
    <row r="309" s="137" customFormat="1"/>
    <row r="310" s="137" customFormat="1"/>
    <row r="311" s="137" customFormat="1"/>
    <row r="328" ht="14.25" customHeight="1"/>
    <row r="378" ht="16.5" customHeight="1"/>
    <row r="492" ht="16.5" customHeight="1"/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Sheet2</vt:lpstr>
      <vt:lpstr>Koondvorm (1)</vt:lpstr>
      <vt:lpstr>LK tulud (2)</vt:lpstr>
      <vt:lpstr>Omatulud (3)</vt:lpstr>
      <vt:lpstr>Piirsumma</vt:lpstr>
      <vt:lpstr>Kulud (5)</vt:lpstr>
      <vt:lpstr>Lisanduvad kulud (5a)</vt:lpstr>
      <vt:lpstr>Vähenevad kulud (5b)</vt:lpstr>
      <vt:lpstr>Inv koond (6a)</vt:lpstr>
      <vt:lpstr>Inv infokaart (6b)</vt:lpstr>
      <vt:lpstr>Inv infokaardi lisa(6c)</vt:lpstr>
      <vt:lpstr>välisprojektid (7)</vt:lpstr>
      <vt:lpstr>'Lisanduvad kulud (5a)'!Print_Titles</vt:lpstr>
      <vt:lpstr>'Omatulud (3)'!Print_Titles</vt:lpstr>
      <vt:lpstr>'Vähenevad kulud (5b)'!Print_Titles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2017-05-22T08:34:47Z</cp:lastPrinted>
  <dcterms:created xsi:type="dcterms:W3CDTF">2011-11-17T06:19:29Z</dcterms:created>
  <dcterms:modified xsi:type="dcterms:W3CDTF">2017-06-19T09:16:28Z</dcterms:modified>
</cp:coreProperties>
</file>