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esenthal\Documents\Töökaustad\2021\"/>
    </mc:Choice>
  </mc:AlternateContent>
  <xr:revisionPtr revIDLastSave="0" documentId="8_{4615A4BA-65C2-4CC4-9809-E349119B67FE}" xr6:coauthVersionLast="45" xr6:coauthVersionMax="45" xr10:uidLastSave="{00000000-0000-0000-0000-000000000000}"/>
  <bookViews>
    <workbookView xWindow="-23148" yWindow="-108" windowWidth="23256" windowHeight="12720" xr2:uid="{698C7412-324E-440C-B6BB-70611E9C821D}"/>
  </bookViews>
  <sheets>
    <sheet name="4 INV" sheetId="1" r:id="rId1"/>
  </sheets>
  <externalReferences>
    <externalReference r:id="rId2"/>
    <externalReference r:id="rId3"/>
  </externalReferences>
  <definedNames>
    <definedName name="_xlnm._FilterDatabase" localSheetId="0" hidden="1">'4 INV'!$E$4:$M$110</definedName>
    <definedName name="a">'[1]8 KULUD'!#REF!</definedName>
    <definedName name="ea" localSheetId="0">OFFSET(job_levels_range,0,0,COUNTA(job_levels_range),1)</definedName>
    <definedName name="ea">OFFSET(job_levels_range,0,0,COUNTA(job_levels_range),1)</definedName>
    <definedName name="eaa" localSheetId="0">OFFSET(job_levels_range,0,0,COUNTA(job_levels_range),1)</definedName>
    <definedName name="eaa">OFFSET(job_levels_range,0,0,COUNTA(job_levels_range),1)</definedName>
    <definedName name="ee" localSheetId="0">OFFSET(job_levels_range,0,0,COUNTA(job_levels_range),1)</definedName>
    <definedName name="ee">OFFSET(job_levels_range,0,0,COUNTA(job_levels_range),1)</definedName>
    <definedName name="gg" localSheetId="0">OFFSET(job_names_range,0,0,COUNTA(job_names_range),1)</definedName>
    <definedName name="gg">OFFSET(job_names_range,0,0,COUNTA(job_names_range),1)</definedName>
    <definedName name="job_levels" localSheetId="0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nm" localSheetId="0">OFFSET(job_names_range,0,0,COUNTA(job_names_range),1)</definedName>
    <definedName name="nm">OFFSET(job_names_range,0,0,COUNTA(job_names_range),1)</definedName>
    <definedName name="nn" localSheetId="0">OFFSET(job_names_range,0,0,COUNTA(job_names_range),1)</definedName>
    <definedName name="nn">OFFSET(job_names_range,0,0,COUNTA(job_names_range),1)</definedName>
    <definedName name="ppp" localSheetId="0">OFFSET(job_levels_range,0,0,COUNTA(job_levels_range),1)</definedName>
    <definedName name="ppp">OFFSET(job_levels_range,0,0,COUNTA(job_levels_range),1)</definedName>
    <definedName name="_xlnm.Print_Titles" localSheetId="0">'4 INV'!$4:$4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 localSheetId="0">OFFSET(job_levels_range,0,0,COUNTA(job_levels_range),1)</definedName>
    <definedName name="test">OFFSET(job_levels_range,0,0,COUNTA(job_levels_range),1)</definedName>
    <definedName name="test1" localSheetId="0">OFFSET(job_levels_range,0,0,COUNTA(job_levels_range),1)</definedName>
    <definedName name="test1">OFFSET(job_levels_range,0,0,COUNTA(job_levels_range),1)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9" i="1" l="1"/>
  <c r="L109" i="1"/>
  <c r="K109" i="1"/>
  <c r="J109" i="1"/>
  <c r="I109" i="1"/>
  <c r="K105" i="1"/>
  <c r="I105" i="1"/>
  <c r="I103" i="1" s="1"/>
  <c r="M103" i="1"/>
  <c r="L103" i="1"/>
  <c r="K103" i="1"/>
  <c r="J103" i="1"/>
  <c r="M99" i="1"/>
  <c r="L99" i="1"/>
  <c r="K99" i="1"/>
  <c r="J99" i="1"/>
  <c r="M98" i="1"/>
  <c r="L98" i="1"/>
  <c r="K98" i="1"/>
  <c r="J98" i="1"/>
  <c r="I97" i="1"/>
  <c r="M94" i="1"/>
  <c r="L94" i="1"/>
  <c r="K94" i="1"/>
  <c r="J94" i="1"/>
  <c r="I94" i="1"/>
  <c r="M89" i="1"/>
  <c r="L89" i="1"/>
  <c r="K89" i="1"/>
  <c r="J89" i="1"/>
  <c r="I89" i="1"/>
  <c r="K87" i="1"/>
  <c r="J87" i="1"/>
  <c r="K86" i="1"/>
  <c r="K85" i="1" s="1"/>
  <c r="J86" i="1"/>
  <c r="M85" i="1"/>
  <c r="L85" i="1"/>
  <c r="I85" i="1"/>
  <c r="M80" i="1"/>
  <c r="L80" i="1"/>
  <c r="K80" i="1"/>
  <c r="J80" i="1"/>
  <c r="I80" i="1"/>
  <c r="M72" i="1"/>
  <c r="M65" i="1" s="1"/>
  <c r="L72" i="1"/>
  <c r="L65" i="1" s="1"/>
  <c r="K72" i="1"/>
  <c r="J72" i="1"/>
  <c r="I72" i="1"/>
  <c r="I65" i="1" s="1"/>
  <c r="M67" i="1"/>
  <c r="L67" i="1"/>
  <c r="K67" i="1"/>
  <c r="J67" i="1"/>
  <c r="I67" i="1"/>
  <c r="K65" i="1"/>
  <c r="K66" i="1" s="1"/>
  <c r="J65" i="1"/>
  <c r="J66" i="1" s="1"/>
  <c r="J63" i="1"/>
  <c r="J62" i="1" s="1"/>
  <c r="L60" i="1"/>
  <c r="K60" i="1"/>
  <c r="J60" i="1"/>
  <c r="L59" i="1"/>
  <c r="K59" i="1"/>
  <c r="J59" i="1"/>
  <c r="I58" i="1"/>
  <c r="D58" i="1"/>
  <c r="C58" i="1"/>
  <c r="B58" i="1"/>
  <c r="A58" i="1"/>
  <c r="M57" i="1"/>
  <c r="L57" i="1"/>
  <c r="K57" i="1"/>
  <c r="J57" i="1"/>
  <c r="I57" i="1"/>
  <c r="M54" i="1"/>
  <c r="L54" i="1"/>
  <c r="K54" i="1"/>
  <c r="J54" i="1"/>
  <c r="I54" i="1"/>
  <c r="L51" i="1"/>
  <c r="M49" i="1"/>
  <c r="L49" i="1"/>
  <c r="L46" i="1" s="1"/>
  <c r="K49" i="1"/>
  <c r="J49" i="1"/>
  <c r="I49" i="1"/>
  <c r="I46" i="1" s="1"/>
  <c r="D49" i="1"/>
  <c r="C49" i="1"/>
  <c r="B49" i="1"/>
  <c r="A49" i="1"/>
  <c r="M46" i="1"/>
  <c r="K46" i="1"/>
  <c r="J46" i="1"/>
  <c r="M45" i="1"/>
  <c r="M43" i="1"/>
  <c r="M41" i="1"/>
  <c r="L41" i="1"/>
  <c r="L37" i="1" s="1"/>
  <c r="K41" i="1"/>
  <c r="J41" i="1"/>
  <c r="I41" i="1"/>
  <c r="I37" i="1" s="1"/>
  <c r="M37" i="1"/>
  <c r="K37" i="1"/>
  <c r="J37" i="1"/>
  <c r="M33" i="1"/>
  <c r="L33" i="1"/>
  <c r="K33" i="1"/>
  <c r="J33" i="1"/>
  <c r="I33" i="1"/>
  <c r="I29" i="1"/>
  <c r="I28" i="1"/>
  <c r="I27" i="1"/>
  <c r="L26" i="1"/>
  <c r="K26" i="1"/>
  <c r="J26" i="1"/>
  <c r="J25" i="1" s="1"/>
  <c r="I26" i="1"/>
  <c r="I25" i="1" s="1"/>
  <c r="M25" i="1"/>
  <c r="L25" i="1"/>
  <c r="K25" i="1"/>
  <c r="I23" i="1"/>
  <c r="M22" i="1"/>
  <c r="L22" i="1"/>
  <c r="K22" i="1"/>
  <c r="J22" i="1"/>
  <c r="I21" i="1"/>
  <c r="L19" i="1"/>
  <c r="K19" i="1"/>
  <c r="J19" i="1"/>
  <c r="J18" i="1" s="1"/>
  <c r="L18" i="1"/>
  <c r="K18" i="1"/>
  <c r="I18" i="1"/>
  <c r="L16" i="1"/>
  <c r="L15" i="1" s="1"/>
  <c r="L13" i="1" s="1"/>
  <c r="K16" i="1"/>
  <c r="J16" i="1"/>
  <c r="K15" i="1"/>
  <c r="K13" i="1" s="1"/>
  <c r="J15" i="1"/>
  <c r="J13" i="1" s="1"/>
  <c r="I15" i="1"/>
  <c r="M13" i="1"/>
  <c r="I13" i="1"/>
  <c r="M11" i="1"/>
  <c r="L11" i="1"/>
  <c r="K11" i="1"/>
  <c r="J11" i="1"/>
  <c r="I11" i="1"/>
  <c r="D5" i="1"/>
  <c r="C5" i="1"/>
  <c r="B5" i="1"/>
  <c r="A5" i="1"/>
  <c r="J5" i="1" l="1"/>
  <c r="M63" i="1"/>
  <c r="M62" i="1" s="1"/>
  <c r="M66" i="1"/>
  <c r="K5" i="1"/>
  <c r="M5" i="1"/>
  <c r="I5" i="1"/>
  <c r="I63" i="1"/>
  <c r="I62" i="1" s="1"/>
  <c r="I66" i="1"/>
  <c r="J64" i="1"/>
  <c r="K64" i="1"/>
  <c r="L63" i="1"/>
  <c r="L62" i="1" s="1"/>
  <c r="L5" i="1" s="1"/>
  <c r="L66" i="1"/>
  <c r="K63" i="1"/>
  <c r="K62" i="1" s="1"/>
  <c r="L10" i="1" l="1"/>
  <c r="L64" i="1"/>
  <c r="L7" i="1"/>
  <c r="I7" i="1"/>
  <c r="I64" i="1"/>
  <c r="M64" i="1"/>
  <c r="M7" i="1"/>
  <c r="M9" i="1"/>
  <c r="J9" i="1"/>
  <c r="L8" i="1"/>
  <c r="M8" i="1"/>
  <c r="K8" i="1"/>
  <c r="M10" i="1"/>
  <c r="J10" i="1"/>
  <c r="K10" i="1"/>
  <c r="I9" i="1"/>
  <c r="M6" i="1" l="1"/>
  <c r="I10" i="1"/>
  <c r="L9" i="1"/>
  <c r="L6" i="1" s="1"/>
  <c r="K9" i="1"/>
  <c r="K7" i="1"/>
  <c r="I8" i="1"/>
  <c r="J7" i="1"/>
  <c r="J8" i="1"/>
  <c r="I6" i="1" l="1"/>
  <c r="J6" i="1"/>
  <c r="K6" i="1"/>
</calcChain>
</file>

<file path=xl/sharedStrings.xml><?xml version="1.0" encoding="utf-8"?>
<sst xmlns="http://schemas.openxmlformats.org/spreadsheetml/2006/main" count="266" uniqueCount="97">
  <si>
    <t>INVESTEERIMISTEGEVUS 2021-2025</t>
  </si>
  <si>
    <t>Antav sihtfinantseerimine</t>
  </si>
  <si>
    <t>2021 (ilma 2020. aastast ülekantava summata)</t>
  </si>
  <si>
    <t>Objekti ja projekti nimetus</t>
  </si>
  <si>
    <t>Katte- allikas*</t>
  </si>
  <si>
    <t>Vastutav amet</t>
  </si>
  <si>
    <t>Objekti valmimisaeg</t>
  </si>
  <si>
    <t>Kogu-maksumus</t>
  </si>
  <si>
    <t>INVESTEERIMISTEGEVUS</t>
  </si>
  <si>
    <t>Kokku</t>
  </si>
  <si>
    <t>KATTEALLIKAD</t>
  </si>
  <si>
    <t>sh</t>
  </si>
  <si>
    <t>LE</t>
  </si>
  <si>
    <t>RE</t>
  </si>
  <si>
    <t>SE</t>
  </si>
  <si>
    <t>VR</t>
  </si>
  <si>
    <t>Üld</t>
  </si>
  <si>
    <t>Kaasav eelarve</t>
  </si>
  <si>
    <t>Haridus</t>
  </si>
  <si>
    <t>Jakob Westholmi Gümnaasiumi juurdeehitus</t>
  </si>
  <si>
    <t>LVA</t>
  </si>
  <si>
    <t>Tallinna Reaalkooli juurdeehitus</t>
  </si>
  <si>
    <t>Tallinna Huvikeskus "Kullo" uus hoone</t>
  </si>
  <si>
    <t>2024</t>
  </si>
  <si>
    <t>Koolieelsed lasteasutused</t>
  </si>
  <si>
    <t>Muud valdkonna objektid</t>
  </si>
  <si>
    <t>Kultuur ja muinsuskaitse</t>
  </si>
  <si>
    <t>Tallinna Linnateatri arendusprojekt</t>
  </si>
  <si>
    <t>sh IX kvartal riigieelarvest</t>
  </si>
  <si>
    <t>IX kvartal linnaeelarvest</t>
  </si>
  <si>
    <t>Suur-Sõjamäe tn 44d tootmiskompleksi rajamine linnaeelarvest</t>
  </si>
  <si>
    <t>Tallinna Loomaaia investeeringud, sh tiigriorg</t>
  </si>
  <si>
    <t>2025</t>
  </si>
  <si>
    <t>Tallinna Botaanikaaia investeeringud</t>
  </si>
  <si>
    <t>KKA</t>
  </si>
  <si>
    <t>Sport ja liikumisharrastus</t>
  </si>
  <si>
    <t>Kadrioru Staadioni renoveerimine ja juurdeehitus</t>
  </si>
  <si>
    <t>KSA</t>
  </si>
  <si>
    <t>Tallinna Spordihalli tervikrenoveerimine</t>
  </si>
  <si>
    <t>Sotsiaalhoolekanne ja tervishoid</t>
  </si>
  <si>
    <t>Tallinna Vaimse Tervise Keskuse Pae tn 19/1 uus hoone</t>
  </si>
  <si>
    <t>2026</t>
  </si>
  <si>
    <t>Tallinna Laste Turvakeskuse ehitamine Rivi tn 3 kinnistule (2 hoonet)</t>
  </si>
  <si>
    <t>2023</t>
  </si>
  <si>
    <t xml:space="preserve"> </t>
  </si>
  <si>
    <t>Sotsiaalmajutusüksuste rajamine ja soetused, sh Punane tn 48a</t>
  </si>
  <si>
    <t>Tallinna Haigla (sh Lasnamäe Tervisekeskuse) projekteerimine ja ehitus</t>
  </si>
  <si>
    <t>STA</t>
  </si>
  <si>
    <t>Linnamajandus</t>
  </si>
  <si>
    <t>Lasnamäe põlvkondade maja (Punane tn 17)</t>
  </si>
  <si>
    <t>Munitsipaalelamute projekteerimine, ehitamine ja sisustamine (Tammsaare tee 135)</t>
  </si>
  <si>
    <t>Tallinna Linnahalli rekonstrueerimine</t>
  </si>
  <si>
    <t>Linna tugiteenused</t>
  </si>
  <si>
    <t>Tallinna kinnisvararegistri arendamine</t>
  </si>
  <si>
    <t>Ametiasutuste administratiivhoonete investeeringud</t>
  </si>
  <si>
    <t>Linnatransport</t>
  </si>
  <si>
    <t>Uute trammide soetamine (Tallinna Linnatranspordi AS)</t>
  </si>
  <si>
    <t>TA</t>
  </si>
  <si>
    <t>Teed ja tänavad</t>
  </si>
  <si>
    <t>Teede kapitaalremont ja rekonstrueerimine</t>
  </si>
  <si>
    <t>sellest LE</t>
  </si>
  <si>
    <t>Tähtsamad objektid</t>
  </si>
  <si>
    <t>Peterburi tee rekonstrueerimine</t>
  </si>
  <si>
    <r>
      <t>Liivalaia tn</t>
    </r>
    <r>
      <rPr>
        <sz val="8"/>
        <rFont val="Arial"/>
        <family val="2"/>
        <charset val="186"/>
      </rPr>
      <t xml:space="preserve"> rekonstrueerimine</t>
    </r>
  </si>
  <si>
    <t>Jõe tn ja Pronksi tn</t>
  </si>
  <si>
    <t>Nõmme ristmik</t>
  </si>
  <si>
    <t>Ülemiste terminali ja Vanasadama vaheline trammitee</t>
  </si>
  <si>
    <t>Rannamõisa tee (Lõuka tn - tiskre oja sild) II etapp</t>
  </si>
  <si>
    <t>Suur-Sõjamäe tn (Kesk-Sõjamäe tn - J. Smuuli tee)</t>
  </si>
  <si>
    <t>Paldiski mnt (Haabersti rsitmik - Tähetorni tn)</t>
  </si>
  <si>
    <t>Tervise tn läbimurre</t>
  </si>
  <si>
    <t>Pirita tee kaldakindlustuse rekonstrueerimine</t>
  </si>
  <si>
    <t>Muud objektid***</t>
  </si>
  <si>
    <t>sillad ja viaduktid</t>
  </si>
  <si>
    <t>kvartalisisesed teed ja kõnniteed</t>
  </si>
  <si>
    <t>Rattastrateegia elluviimine</t>
  </si>
  <si>
    <t>Tänavavalgustuse ehitamine ja renoveerimine</t>
  </si>
  <si>
    <t>Tehnovõrgud</t>
  </si>
  <si>
    <t xml:space="preserve">Ühisveevärgi ja -kanalisatsiooni ehitus, sh endiste peremehetute torustike rekonstrueerimine </t>
  </si>
  <si>
    <t>Kanaliseerimiskava II etapp</t>
  </si>
  <si>
    <t>Ühisvoolsete kanalisatsioonisüsteemide lahkvoolseks viimine</t>
  </si>
  <si>
    <t>Heakord</t>
  </si>
  <si>
    <t>Kadrioru Pargi investeeringud kokku</t>
  </si>
  <si>
    <t>Pargid ja rohealad</t>
  </si>
  <si>
    <t>Ringmajanduskeskuste ehitamine ja soetused</t>
  </si>
  <si>
    <t>SK</t>
  </si>
  <si>
    <t>Keskkonnakaitse</t>
  </si>
  <si>
    <t>Rohelinnad - GoGreenRoutes</t>
  </si>
  <si>
    <t>Projekt "CoastNet LIFE - rannikuelupaikade taastamine"</t>
  </si>
  <si>
    <t>Linnaplaneerimine</t>
  </si>
  <si>
    <t>LPA</t>
  </si>
  <si>
    <t>Geoinfosüsteemide arendamine ja soetused</t>
  </si>
  <si>
    <t>* Katteallikad:</t>
  </si>
  <si>
    <t>LE – linnaeelarve vahendite arvelt tehtavad kulutused, sisaldavad ka võetavat laenu</t>
  </si>
  <si>
    <t>RE – riigieelarve vahenditest tehtavad kulutused</t>
  </si>
  <si>
    <t>SE – sihtotstarbeliste eraldiste arvelt tehtavad kulutused</t>
  </si>
  <si>
    <t>VR – välisrahastuse arvelt tehtavad kulutused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</si>
</sst>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_-* #,##0.00\ &quot;kr&quot;_-;\-* #,##0.00\ &quot;kr&quot;_-;_-* &quot;-&quot;??\ &quot;kr&quot;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name val="Calibri"/>
      <family val="2"/>
      <charset val="186"/>
      <scheme val="minor"/>
    </font>
    <font>
      <u/>
      <sz val="10"/>
      <name val="Arial"/>
      <family val="2"/>
      <charset val="186"/>
    </font>
    <font>
      <u/>
      <sz val="8"/>
      <name val="Arial"/>
      <family val="2"/>
      <charset val="186"/>
    </font>
    <font>
      <i/>
      <sz val="10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top"/>
    </xf>
    <xf numFmtId="3" fontId="4" fillId="0" borderId="0" xfId="1" applyNumberFormat="1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 vertical="top"/>
    </xf>
    <xf numFmtId="0" fontId="2" fillId="0" borderId="1" xfId="1" applyBorder="1" applyAlignment="1">
      <alignment horizontal="center"/>
    </xf>
    <xf numFmtId="0" fontId="6" fillId="0" borderId="0" xfId="1" applyFont="1"/>
    <xf numFmtId="3" fontId="7" fillId="0" borderId="0" xfId="1" applyNumberFormat="1" applyFont="1"/>
    <xf numFmtId="3" fontId="8" fillId="0" borderId="0" xfId="1" applyNumberFormat="1" applyFont="1"/>
    <xf numFmtId="3" fontId="8" fillId="2" borderId="0" xfId="1" applyNumberFormat="1" applyFont="1" applyFill="1"/>
    <xf numFmtId="0" fontId="9" fillId="3" borderId="2" xfId="2" applyNumberFormat="1" applyFont="1" applyFill="1" applyBorder="1" applyAlignment="1">
      <alignment horizontal="right" vertical="top" wrapText="1"/>
    </xf>
    <xf numFmtId="0" fontId="9" fillId="3" borderId="3" xfId="1" applyFont="1" applyFill="1" applyBorder="1" applyAlignment="1">
      <alignment horizontal="left" vertical="top" wrapText="1"/>
    </xf>
    <xf numFmtId="0" fontId="9" fillId="3" borderId="3" xfId="1" applyFont="1" applyFill="1" applyBorder="1" applyAlignment="1">
      <alignment horizontal="center" vertical="top" wrapText="1"/>
    </xf>
    <xf numFmtId="0" fontId="9" fillId="3" borderId="3" xfId="3" applyFont="1" applyFill="1" applyBorder="1" applyAlignment="1">
      <alignment horizontal="center" vertical="top" wrapText="1"/>
    </xf>
    <xf numFmtId="3" fontId="9" fillId="3" borderId="3" xfId="1" applyNumberFormat="1" applyFont="1" applyFill="1" applyBorder="1" applyAlignment="1">
      <alignment horizontal="center" vertical="top" wrapText="1"/>
    </xf>
    <xf numFmtId="0" fontId="10" fillId="0" borderId="0" xfId="1" applyFont="1"/>
    <xf numFmtId="3" fontId="2" fillId="0" borderId="0" xfId="1" applyNumberFormat="1"/>
    <xf numFmtId="0" fontId="11" fillId="4" borderId="4" xfId="4" applyFont="1" applyFill="1" applyBorder="1" applyAlignment="1" applyProtection="1">
      <alignment horizontal="left" vertical="top" wrapText="1"/>
      <protection locked="0"/>
    </xf>
    <xf numFmtId="3" fontId="11" fillId="4" borderId="4" xfId="4" applyNumberFormat="1" applyFont="1" applyFill="1" applyBorder="1" applyAlignment="1" applyProtection="1">
      <alignment vertical="top"/>
      <protection locked="0"/>
    </xf>
    <xf numFmtId="3" fontId="11" fillId="4" borderId="4" xfId="4" applyNumberFormat="1" applyFont="1" applyFill="1" applyBorder="1" applyAlignment="1" applyProtection="1">
      <alignment horizontal="center" vertical="top"/>
      <protection locked="0"/>
    </xf>
    <xf numFmtId="3" fontId="11" fillId="4" borderId="4" xfId="4" applyNumberFormat="1" applyFont="1" applyFill="1" applyBorder="1" applyAlignment="1">
      <alignment vertical="top"/>
    </xf>
    <xf numFmtId="0" fontId="2" fillId="0" borderId="4" xfId="4" applyBorder="1" applyAlignment="1" applyProtection="1">
      <alignment horizontal="right" vertical="top" wrapText="1"/>
      <protection locked="0"/>
    </xf>
    <xf numFmtId="0" fontId="2" fillId="0" borderId="4" xfId="4" applyBorder="1" applyAlignment="1">
      <alignment horizontal="left" vertical="top" wrapText="1"/>
    </xf>
    <xf numFmtId="0" fontId="2" fillId="0" borderId="4" xfId="4" applyBorder="1" applyAlignment="1">
      <alignment horizontal="center" vertical="top" wrapText="1"/>
    </xf>
    <xf numFmtId="3" fontId="2" fillId="0" borderId="4" xfId="3" applyNumberFormat="1" applyBorder="1" applyAlignment="1">
      <alignment vertical="top"/>
    </xf>
    <xf numFmtId="0" fontId="2" fillId="0" borderId="4" xfId="4" applyBorder="1" applyAlignment="1" applyProtection="1">
      <alignment horizontal="left" vertical="top" wrapText="1"/>
      <protection locked="0"/>
    </xf>
    <xf numFmtId="0" fontId="11" fillId="5" borderId="4" xfId="3" applyFont="1" applyFill="1" applyBorder="1" applyAlignment="1" applyProtection="1">
      <alignment horizontal="left" vertical="top"/>
      <protection locked="0"/>
    </xf>
    <xf numFmtId="0" fontId="11" fillId="5" borderId="4" xfId="3" applyFont="1" applyFill="1" applyBorder="1" applyAlignment="1" applyProtection="1">
      <alignment horizontal="center" vertical="top"/>
      <protection locked="0"/>
    </xf>
    <xf numFmtId="3" fontId="11" fillId="5" borderId="4" xfId="3" applyNumberFormat="1" applyFont="1" applyFill="1" applyBorder="1" applyAlignment="1" applyProtection="1">
      <alignment vertical="top"/>
      <protection locked="0"/>
    </xf>
    <xf numFmtId="0" fontId="2" fillId="0" borderId="0" xfId="4"/>
    <xf numFmtId="0" fontId="2" fillId="2" borderId="4" xfId="3" applyFill="1" applyBorder="1" applyAlignment="1" applyProtection="1">
      <alignment horizontal="left" vertical="top" wrapText="1"/>
      <protection locked="0"/>
    </xf>
    <xf numFmtId="0" fontId="2" fillId="2" borderId="4" xfId="3" applyFill="1" applyBorder="1" applyAlignment="1" applyProtection="1">
      <alignment horizontal="left" vertical="top"/>
      <protection locked="0"/>
    </xf>
    <xf numFmtId="49" fontId="2" fillId="2" borderId="4" xfId="3" applyNumberFormat="1" applyFill="1" applyBorder="1" applyAlignment="1" applyProtection="1">
      <alignment horizontal="center" vertical="top" wrapText="1"/>
      <protection locked="0"/>
    </xf>
    <xf numFmtId="3" fontId="2" fillId="2" borderId="4" xfId="5" applyNumberFormat="1" applyFont="1" applyFill="1" applyBorder="1" applyAlignment="1" applyProtection="1">
      <alignment vertical="top"/>
      <protection locked="0"/>
    </xf>
    <xf numFmtId="3" fontId="2" fillId="2" borderId="4" xfId="3" applyNumberFormat="1" applyFill="1" applyBorder="1" applyAlignment="1" applyProtection="1">
      <alignment vertical="top"/>
      <protection locked="0"/>
    </xf>
    <xf numFmtId="0" fontId="2" fillId="2" borderId="4" xfId="3" applyFill="1" applyBorder="1" applyAlignment="1" applyProtection="1">
      <alignment horizontal="right" vertical="top" wrapText="1"/>
      <protection locked="0"/>
    </xf>
    <xf numFmtId="0" fontId="2" fillId="2" borderId="4" xfId="3" applyFill="1" applyBorder="1" applyAlignment="1" applyProtection="1">
      <alignment horizontal="center" vertical="top"/>
      <protection locked="0"/>
    </xf>
    <xf numFmtId="0" fontId="11" fillId="5" borderId="4" xfId="3" applyFont="1" applyFill="1" applyBorder="1" applyAlignment="1" applyProtection="1">
      <alignment horizontal="left" vertical="top" wrapText="1"/>
      <protection locked="0"/>
    </xf>
    <xf numFmtId="0" fontId="12" fillId="2" borderId="4" xfId="3" applyFont="1" applyFill="1" applyBorder="1" applyAlignment="1" applyProtection="1">
      <alignment horizontal="left" vertical="top" indent="2"/>
      <protection locked="0"/>
    </xf>
    <xf numFmtId="0" fontId="12" fillId="2" borderId="4" xfId="3" applyFont="1" applyFill="1" applyBorder="1" applyAlignment="1" applyProtection="1">
      <alignment horizontal="left" vertical="top"/>
      <protection locked="0"/>
    </xf>
    <xf numFmtId="0" fontId="12" fillId="2" borderId="4" xfId="4" applyFont="1" applyFill="1" applyBorder="1" applyAlignment="1" applyProtection="1">
      <alignment horizontal="left" vertical="top"/>
      <protection locked="0"/>
    </xf>
    <xf numFmtId="0" fontId="12" fillId="2" borderId="4" xfId="3" applyFont="1" applyFill="1" applyBorder="1" applyAlignment="1" applyProtection="1">
      <alignment horizontal="center" vertical="top"/>
      <protection locked="0"/>
    </xf>
    <xf numFmtId="3" fontId="12" fillId="2" borderId="4" xfId="3" applyNumberFormat="1" applyFont="1" applyFill="1" applyBorder="1" applyAlignment="1" applyProtection="1">
      <alignment vertical="top"/>
      <protection locked="0"/>
    </xf>
    <xf numFmtId="0" fontId="12" fillId="2" borderId="4" xfId="3" applyFont="1" applyFill="1" applyBorder="1" applyAlignment="1" applyProtection="1">
      <alignment horizontal="left" vertical="top" wrapText="1" indent="3"/>
      <protection locked="0"/>
    </xf>
    <xf numFmtId="3" fontId="12" fillId="2" borderId="4" xfId="3" applyNumberFormat="1" applyFont="1" applyFill="1" applyBorder="1" applyAlignment="1" applyProtection="1">
      <alignment vertical="top" wrapText="1"/>
      <protection locked="0"/>
    </xf>
    <xf numFmtId="49" fontId="13" fillId="2" borderId="4" xfId="3" applyNumberFormat="1" applyFont="1" applyFill="1" applyBorder="1" applyAlignment="1" applyProtection="1">
      <alignment horizontal="center" vertical="top"/>
      <protection locked="0"/>
    </xf>
    <xf numFmtId="0" fontId="2" fillId="2" borderId="4" xfId="4" applyFill="1" applyBorder="1" applyAlignment="1" applyProtection="1">
      <alignment horizontal="left" vertical="top" wrapText="1"/>
      <protection locked="0"/>
    </xf>
    <xf numFmtId="0" fontId="12" fillId="2" borderId="4" xfId="4" applyFont="1" applyFill="1" applyBorder="1" applyAlignment="1" applyProtection="1">
      <alignment horizontal="center" vertical="top" wrapText="1"/>
      <protection locked="0"/>
    </xf>
    <xf numFmtId="0" fontId="2" fillId="0" borderId="4" xfId="3" applyBorder="1" applyAlignment="1" applyProtection="1">
      <alignment horizontal="left" vertical="top" wrapText="1"/>
      <protection locked="0"/>
    </xf>
    <xf numFmtId="0" fontId="2" fillId="0" borderId="4" xfId="6" applyFont="1" applyBorder="1" applyAlignment="1" applyProtection="1">
      <alignment horizontal="left" vertical="top" wrapText="1"/>
      <protection locked="0"/>
    </xf>
    <xf numFmtId="0" fontId="2" fillId="0" borderId="4" xfId="6" applyFont="1" applyBorder="1" applyAlignment="1" applyProtection="1">
      <alignment horizontal="center" vertical="top"/>
      <protection locked="0"/>
    </xf>
    <xf numFmtId="3" fontId="2" fillId="0" borderId="4" xfId="3" applyNumberFormat="1" applyBorder="1" applyAlignment="1" applyProtection="1">
      <alignment vertical="top"/>
      <protection locked="0"/>
    </xf>
    <xf numFmtId="3" fontId="2" fillId="2" borderId="4" xfId="6" applyNumberFormat="1" applyFont="1" applyFill="1" applyBorder="1" applyAlignment="1" applyProtection="1">
      <alignment vertical="top"/>
      <protection locked="0"/>
    </xf>
    <xf numFmtId="3" fontId="2" fillId="0" borderId="4" xfId="6" applyNumberFormat="1" applyFont="1" applyBorder="1" applyAlignment="1" applyProtection="1">
      <alignment vertical="top"/>
      <protection locked="0"/>
    </xf>
    <xf numFmtId="0" fontId="2" fillId="0" borderId="4" xfId="4" applyBorder="1" applyAlignment="1" applyProtection="1">
      <alignment horizontal="left" vertical="top"/>
      <protection locked="0"/>
    </xf>
    <xf numFmtId="0" fontId="2" fillId="0" borderId="4" xfId="3" applyBorder="1" applyAlignment="1" applyProtection="1">
      <alignment horizontal="left" vertical="top"/>
      <protection locked="0"/>
    </xf>
    <xf numFmtId="3" fontId="2" fillId="2" borderId="4" xfId="3" applyNumberFormat="1" applyFill="1" applyBorder="1" applyAlignment="1" applyProtection="1">
      <alignment horizontal="right" vertical="top" wrapText="1"/>
      <protection locked="0"/>
    </xf>
    <xf numFmtId="0" fontId="2" fillId="6" borderId="4" xfId="7" applyFont="1" applyFill="1" applyBorder="1" applyAlignment="1">
      <alignment vertical="top" wrapText="1"/>
    </xf>
    <xf numFmtId="0" fontId="2" fillId="2" borderId="4" xfId="6" applyFont="1" applyFill="1" applyBorder="1" applyAlignment="1">
      <alignment vertical="top"/>
    </xf>
    <xf numFmtId="49" fontId="2" fillId="2" borderId="4" xfId="6" applyNumberFormat="1" applyFont="1" applyFill="1" applyBorder="1" applyAlignment="1">
      <alignment horizontal="center" vertical="top"/>
    </xf>
    <xf numFmtId="0" fontId="2" fillId="2" borderId="4" xfId="6" applyFont="1" applyFill="1" applyBorder="1" applyAlignment="1">
      <alignment vertical="top" wrapText="1"/>
    </xf>
    <xf numFmtId="3" fontId="2" fillId="2" borderId="4" xfId="6" applyNumberFormat="1" applyFont="1" applyFill="1" applyBorder="1" applyAlignment="1">
      <alignment vertical="top"/>
    </xf>
    <xf numFmtId="0" fontId="14" fillId="0" borderId="0" xfId="6" applyFont="1"/>
    <xf numFmtId="0" fontId="10" fillId="0" borderId="0" xfId="6" applyFont="1"/>
    <xf numFmtId="3" fontId="2" fillId="0" borderId="0" xfId="4" applyNumberFormat="1"/>
    <xf numFmtId="0" fontId="12" fillId="2" borderId="4" xfId="3" applyFont="1" applyFill="1" applyBorder="1" applyAlignment="1" applyProtection="1">
      <alignment horizontal="center" vertical="top" wrapText="1"/>
      <protection locked="0"/>
    </xf>
    <xf numFmtId="0" fontId="2" fillId="0" borderId="4" xfId="3" applyBorder="1" applyAlignment="1" applyProtection="1">
      <alignment horizontal="center" vertical="top"/>
      <protection locked="0"/>
    </xf>
    <xf numFmtId="0" fontId="2" fillId="2" borderId="4" xfId="1" applyFill="1" applyBorder="1" applyAlignment="1" applyProtection="1">
      <alignment horizontal="left" vertical="top" wrapText="1"/>
      <protection locked="0"/>
    </xf>
    <xf numFmtId="0" fontId="2" fillId="2" borderId="4" xfId="3" applyFill="1" applyBorder="1" applyAlignment="1" applyProtection="1">
      <alignment horizontal="center" vertical="top" wrapText="1"/>
      <protection locked="0"/>
    </xf>
    <xf numFmtId="3" fontId="2" fillId="2" borderId="4" xfId="1" applyNumberFormat="1" applyFill="1" applyBorder="1" applyAlignment="1" applyProtection="1">
      <alignment vertical="top"/>
      <protection locked="0"/>
    </xf>
    <xf numFmtId="0" fontId="2" fillId="2" borderId="4" xfId="1" applyFill="1" applyBorder="1" applyAlignment="1" applyProtection="1">
      <alignment horizontal="center" vertical="top" wrapText="1"/>
      <protection locked="0"/>
    </xf>
    <xf numFmtId="0" fontId="15" fillId="2" borderId="4" xfId="3" applyFont="1" applyFill="1" applyBorder="1" applyAlignment="1" applyProtection="1">
      <alignment horizontal="left" vertical="top" wrapText="1"/>
      <protection locked="0"/>
    </xf>
    <xf numFmtId="0" fontId="15" fillId="2" borderId="4" xfId="3" applyFont="1" applyFill="1" applyBorder="1" applyAlignment="1" applyProtection="1">
      <alignment horizontal="left" vertical="top"/>
      <protection locked="0"/>
    </xf>
    <xf numFmtId="0" fontId="15" fillId="2" borderId="4" xfId="3" applyFont="1" applyFill="1" applyBorder="1" applyAlignment="1" applyProtection="1">
      <alignment horizontal="center" vertical="top"/>
      <protection locked="0"/>
    </xf>
    <xf numFmtId="3" fontId="15" fillId="2" borderId="4" xfId="1" applyNumberFormat="1" applyFont="1" applyFill="1" applyBorder="1" applyAlignment="1" applyProtection="1">
      <alignment vertical="top"/>
      <protection locked="0"/>
    </xf>
    <xf numFmtId="0" fontId="15" fillId="2" borderId="4" xfId="3" applyFont="1" applyFill="1" applyBorder="1" applyAlignment="1" applyProtection="1">
      <alignment horizontal="left" vertical="top" wrapText="1" indent="5"/>
      <protection locked="0"/>
    </xf>
    <xf numFmtId="0" fontId="16" fillId="2" borderId="4" xfId="3" applyFont="1" applyFill="1" applyBorder="1" applyAlignment="1" applyProtection="1">
      <alignment horizontal="left" vertical="top"/>
      <protection locked="0"/>
    </xf>
    <xf numFmtId="0" fontId="16" fillId="2" borderId="4" xfId="3" applyFont="1" applyFill="1" applyBorder="1" applyAlignment="1" applyProtection="1">
      <alignment horizontal="center" vertical="top"/>
      <protection locked="0"/>
    </xf>
    <xf numFmtId="0" fontId="15" fillId="2" borderId="4" xfId="3" applyFont="1" applyFill="1" applyBorder="1" applyAlignment="1" applyProtection="1">
      <alignment horizontal="left" vertical="top" wrapText="1" indent="2"/>
      <protection locked="0"/>
    </xf>
    <xf numFmtId="0" fontId="2" fillId="2" borderId="4" xfId="3" applyFill="1" applyBorder="1" applyAlignment="1" applyProtection="1">
      <alignment horizontal="left" vertical="top" wrapText="1" indent="2"/>
      <protection locked="0"/>
    </xf>
    <xf numFmtId="0" fontId="12" fillId="2" borderId="4" xfId="3" applyFont="1" applyFill="1" applyBorder="1" applyAlignment="1" applyProtection="1">
      <alignment horizontal="left" vertical="top" wrapText="1" indent="4"/>
      <protection locked="0"/>
    </xf>
    <xf numFmtId="0" fontId="12" fillId="0" borderId="4" xfId="3" applyFont="1" applyBorder="1" applyAlignment="1" applyProtection="1">
      <alignment horizontal="left" vertical="top" wrapText="1" indent="4"/>
      <protection locked="0"/>
    </xf>
    <xf numFmtId="0" fontId="12" fillId="0" borderId="4" xfId="3" applyFont="1" applyBorder="1" applyAlignment="1" applyProtection="1">
      <alignment horizontal="left" vertical="top"/>
      <protection locked="0"/>
    </xf>
    <xf numFmtId="0" fontId="12" fillId="0" borderId="4" xfId="3" applyFont="1" applyBorder="1" applyAlignment="1" applyProtection="1">
      <alignment horizontal="center" vertical="top" wrapText="1"/>
      <protection locked="0"/>
    </xf>
    <xf numFmtId="3" fontId="12" fillId="0" borderId="4" xfId="3" applyNumberFormat="1" applyFont="1" applyBorder="1" applyAlignment="1" applyProtection="1">
      <alignment vertical="top"/>
      <protection locked="0"/>
    </xf>
    <xf numFmtId="3" fontId="12" fillId="2" borderId="4" xfId="3" applyNumberFormat="1" applyFont="1" applyFill="1" applyBorder="1" applyAlignment="1" applyProtection="1">
      <alignment horizontal="right" vertical="top"/>
      <protection locked="0"/>
    </xf>
    <xf numFmtId="0" fontId="12" fillId="0" borderId="0" xfId="4" applyFont="1"/>
    <xf numFmtId="0" fontId="12" fillId="0" borderId="4" xfId="3" applyFont="1" applyBorder="1" applyAlignment="1" applyProtection="1">
      <alignment horizontal="right" vertical="top" wrapText="1" indent="4"/>
      <protection locked="0"/>
    </xf>
    <xf numFmtId="0" fontId="12" fillId="2" borderId="5" xfId="3" applyFont="1" applyFill="1" applyBorder="1" applyAlignment="1" applyProtection="1">
      <alignment horizontal="left" vertical="top" wrapText="1" indent="1"/>
      <protection locked="0"/>
    </xf>
    <xf numFmtId="0" fontId="12" fillId="2" borderId="4" xfId="3" applyFont="1" applyFill="1" applyBorder="1" applyAlignment="1" applyProtection="1">
      <alignment horizontal="left" vertical="top" wrapText="1" indent="1"/>
      <protection locked="0"/>
    </xf>
    <xf numFmtId="3" fontId="15" fillId="2" borderId="4" xfId="3" applyNumberFormat="1" applyFont="1" applyFill="1" applyBorder="1" applyAlignment="1" applyProtection="1">
      <alignment vertical="top"/>
      <protection locked="0"/>
    </xf>
    <xf numFmtId="0" fontId="2" fillId="2" borderId="4" xfId="5" applyFont="1" applyFill="1" applyBorder="1" applyAlignment="1" applyProtection="1">
      <alignment horizontal="right" vertical="top" wrapText="1"/>
      <protection locked="0"/>
    </xf>
    <xf numFmtId="0" fontId="17" fillId="2" borderId="4" xfId="3" applyFont="1" applyFill="1" applyBorder="1" applyAlignment="1" applyProtection="1">
      <alignment horizontal="left" vertical="top" wrapText="1" indent="2"/>
      <protection locked="0"/>
    </xf>
    <xf numFmtId="3" fontId="2" fillId="2" borderId="6" xfId="3" applyNumberFormat="1" applyFill="1" applyBorder="1" applyAlignment="1" applyProtection="1">
      <alignment vertical="top"/>
      <protection locked="0"/>
    </xf>
    <xf numFmtId="0" fontId="2" fillId="2" borderId="4" xfId="5" applyFont="1" applyFill="1" applyBorder="1" applyAlignment="1" applyProtection="1">
      <alignment horizontal="left" vertical="top" wrapText="1"/>
      <protection locked="0"/>
    </xf>
    <xf numFmtId="0" fontId="2" fillId="2" borderId="5" xfId="5" applyFont="1" applyFill="1" applyBorder="1" applyAlignment="1" applyProtection="1">
      <alignment horizontal="left" vertical="top" wrapText="1"/>
      <protection locked="0"/>
    </xf>
    <xf numFmtId="0" fontId="2" fillId="2" borderId="4" xfId="5" applyFont="1" applyFill="1" applyBorder="1" applyAlignment="1" applyProtection="1">
      <alignment horizontal="center" vertical="top" wrapText="1"/>
      <protection locked="0"/>
    </xf>
    <xf numFmtId="0" fontId="2" fillId="0" borderId="5" xfId="5" applyFont="1" applyBorder="1" applyAlignment="1" applyProtection="1">
      <alignment horizontal="left" vertical="top" wrapText="1"/>
      <protection locked="0"/>
    </xf>
    <xf numFmtId="0" fontId="2" fillId="0" borderId="4" xfId="5" applyFont="1" applyBorder="1" applyAlignment="1" applyProtection="1">
      <alignment horizontal="center" vertical="top" wrapText="1"/>
      <protection locked="0"/>
    </xf>
    <xf numFmtId="0" fontId="2" fillId="0" borderId="4" xfId="4" applyBorder="1" applyAlignment="1">
      <alignment vertical="top" wrapText="1"/>
    </xf>
    <xf numFmtId="3" fontId="2" fillId="2" borderId="4" xfId="4" applyNumberFormat="1" applyFill="1" applyBorder="1" applyAlignment="1">
      <alignment vertical="top"/>
    </xf>
    <xf numFmtId="0" fontId="2" fillId="0" borderId="4" xfId="3" applyBorder="1" applyAlignment="1" applyProtection="1">
      <alignment horizontal="right" vertical="top" wrapText="1"/>
      <protection locked="0"/>
    </xf>
    <xf numFmtId="3" fontId="2" fillId="0" borderId="4" xfId="4" applyNumberFormat="1" applyBorder="1" applyAlignment="1">
      <alignment vertical="top"/>
    </xf>
    <xf numFmtId="0" fontId="2" fillId="0" borderId="0" xfId="3" applyAlignment="1" applyProtection="1">
      <alignment horizontal="left" vertical="top" wrapText="1" indent="1"/>
      <protection locked="0"/>
    </xf>
    <xf numFmtId="0" fontId="18" fillId="0" borderId="0" xfId="3" applyFont="1" applyAlignment="1" applyProtection="1">
      <alignment horizontal="left" vertical="top"/>
      <protection locked="0"/>
    </xf>
    <xf numFmtId="0" fontId="18" fillId="0" borderId="0" xfId="3" applyFont="1" applyAlignment="1" applyProtection="1">
      <alignment horizontal="center" vertical="top"/>
      <protection locked="0"/>
    </xf>
    <xf numFmtId="3" fontId="2" fillId="0" borderId="0" xfId="3" applyNumberFormat="1" applyAlignment="1" applyProtection="1">
      <alignment vertical="top"/>
      <protection locked="0"/>
    </xf>
    <xf numFmtId="0" fontId="19" fillId="0" borderId="0" xfId="4" applyFont="1" applyAlignment="1" applyProtection="1">
      <alignment horizontal="left" vertical="top" wrapText="1"/>
      <protection locked="0"/>
    </xf>
    <xf numFmtId="0" fontId="19" fillId="0" borderId="0" xfId="4" applyFont="1" applyAlignment="1" applyProtection="1">
      <alignment horizontal="left" vertical="top"/>
      <protection locked="0"/>
    </xf>
    <xf numFmtId="0" fontId="2" fillId="0" borderId="0" xfId="4" applyAlignment="1" applyProtection="1">
      <alignment horizontal="left" vertical="top"/>
      <protection locked="0"/>
    </xf>
    <xf numFmtId="0" fontId="2" fillId="0" borderId="0" xfId="4" applyAlignment="1" applyProtection="1">
      <alignment horizontal="center" vertical="top"/>
      <protection locked="0"/>
    </xf>
    <xf numFmtId="3" fontId="2" fillId="0" borderId="0" xfId="4" applyNumberFormat="1" applyAlignment="1" applyProtection="1">
      <alignment vertical="top"/>
      <protection locked="0"/>
    </xf>
    <xf numFmtId="0" fontId="2" fillId="0" borderId="0" xfId="1" applyAlignment="1">
      <alignment horizontal="center" vertical="top"/>
    </xf>
  </cellXfs>
  <cellStyles count="8">
    <cellStyle name="Currency 2" xfId="2" xr:uid="{13712227-46CF-4984-8AA2-92D295FF75DD}"/>
    <cellStyle name="Normal" xfId="0" builtinId="0"/>
    <cellStyle name="Normal 12" xfId="4" xr:uid="{31ADB0F5-1810-4266-9C9F-37FB246C038C}"/>
    <cellStyle name="Normal 14 2 3 3 3 2 2" xfId="6" xr:uid="{1C0BA185-5892-4D59-8D13-07E2961E3DE0}"/>
    <cellStyle name="Normal 18" xfId="7" xr:uid="{B7681986-D130-4A28-9659-F680A37B8236}"/>
    <cellStyle name="Normal 2 2" xfId="1" xr:uid="{434C9A3D-9B96-482E-9A52-AF13C34E3758}"/>
    <cellStyle name="Normal 8 6 3 3 3 3 2 2" xfId="5" xr:uid="{235FCEFF-F9F1-4680-AA38-B1E4CB3D0DB3}"/>
    <cellStyle name="Normal 8 7" xfId="3" xr:uid="{6C7191FA-6F4B-4F25-A98C-00CFC64DA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nantsteenistus\EELARVE%20OSAKOND\2011\2011%20EELARVE%20T&#196;ITMINE%20-%20VALGE%20RAAMAT\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  <sheetName val="8 KUL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9750-49C7-4B97-9FDD-DBD62B7CDF24}">
  <sheetPr>
    <pageSetUpPr fitToPage="1"/>
  </sheetPr>
  <dimension ref="A1:AI116"/>
  <sheetViews>
    <sheetView tabSelected="1" topLeftCell="E2" workbookViewId="0">
      <pane ySplit="3" topLeftCell="A5" activePane="bottomLeft" state="frozen"/>
      <selection activeCell="E2" sqref="E2"/>
      <selection pane="bottomLeft" activeCell="Q16" sqref="Q16"/>
    </sheetView>
  </sheetViews>
  <sheetFormatPr defaultColWidth="9.453125" defaultRowHeight="12.5" x14ac:dyDescent="0.25"/>
  <cols>
    <col min="1" max="1" width="9.453125" style="1" hidden="1" customWidth="1"/>
    <col min="2" max="3" width="10.26953125" style="1" hidden="1" customWidth="1"/>
    <col min="4" max="4" width="9.453125" style="1" hidden="1" customWidth="1"/>
    <col min="5" max="5" width="41.453125" style="19" customWidth="1"/>
    <col min="6" max="6" width="8" style="1" customWidth="1"/>
    <col min="7" max="7" width="7.90625" style="1" customWidth="1"/>
    <col min="8" max="8" width="7.453125" style="115" customWidth="1"/>
    <col min="9" max="9" width="13.54296875" style="1" customWidth="1"/>
    <col min="10" max="11" width="11.7265625" style="1" customWidth="1"/>
    <col min="12" max="13" width="11.453125" style="1" customWidth="1"/>
    <col min="14" max="16384" width="9.453125" style="1"/>
  </cols>
  <sheetData>
    <row r="1" spans="1:13" ht="18" hidden="1" customHeight="1" x14ac:dyDescent="0.3">
      <c r="E1" s="2"/>
      <c r="F1" s="3"/>
      <c r="G1" s="3"/>
      <c r="H1" s="4"/>
      <c r="I1" s="5"/>
      <c r="J1" s="3"/>
      <c r="K1" s="3"/>
      <c r="L1" s="3"/>
      <c r="M1" s="3"/>
    </row>
    <row r="2" spans="1:13" ht="14" x14ac:dyDescent="0.3">
      <c r="E2" s="2" t="s">
        <v>0</v>
      </c>
      <c r="F2" s="6"/>
      <c r="G2" s="6"/>
      <c r="H2" s="7"/>
      <c r="I2" s="5"/>
      <c r="J2" s="5"/>
      <c r="K2" s="5"/>
      <c r="L2" s="5"/>
      <c r="M2" s="5"/>
    </row>
    <row r="3" spans="1:13" ht="13" x14ac:dyDescent="0.3">
      <c r="A3" s="8" t="s">
        <v>1</v>
      </c>
      <c r="B3" s="8"/>
      <c r="C3" s="8"/>
      <c r="D3" s="8"/>
      <c r="E3" s="9"/>
      <c r="F3" s="3"/>
      <c r="G3" s="3"/>
      <c r="H3" s="4"/>
      <c r="I3" s="10"/>
      <c r="J3" s="11"/>
      <c r="K3" s="11"/>
      <c r="L3" s="12"/>
      <c r="M3" s="12"/>
    </row>
    <row r="4" spans="1:13" s="18" customFormat="1" ht="39" customHeight="1" x14ac:dyDescent="0.3">
      <c r="A4" s="13" t="s">
        <v>2</v>
      </c>
      <c r="B4" s="13">
        <v>2022</v>
      </c>
      <c r="C4" s="13">
        <v>2023</v>
      </c>
      <c r="D4" s="13">
        <v>2024</v>
      </c>
      <c r="E4" s="14" t="s">
        <v>3</v>
      </c>
      <c r="F4" s="15" t="s">
        <v>4</v>
      </c>
      <c r="G4" s="15" t="s">
        <v>5</v>
      </c>
      <c r="H4" s="16" t="s">
        <v>6</v>
      </c>
      <c r="I4" s="17" t="s">
        <v>7</v>
      </c>
      <c r="J4" s="13">
        <v>2022</v>
      </c>
      <c r="K4" s="13">
        <v>2023</v>
      </c>
      <c r="L4" s="13">
        <v>2024</v>
      </c>
      <c r="M4" s="13">
        <v>2025</v>
      </c>
    </row>
    <row r="5" spans="1:13" ht="13" x14ac:dyDescent="0.25">
      <c r="A5" s="19" t="e">
        <f>SUM(A13:A110)</f>
        <v>#REF!</v>
      </c>
      <c r="B5" s="19" t="e">
        <f>SUM(B13:B110)</f>
        <v>#REF!</v>
      </c>
      <c r="C5" s="19" t="e">
        <f>SUM(C13:C110)</f>
        <v>#REF!</v>
      </c>
      <c r="D5" s="19" t="e">
        <f>SUM(D13:D110)</f>
        <v>#REF!</v>
      </c>
      <c r="E5" s="20" t="s">
        <v>8</v>
      </c>
      <c r="F5" s="21" t="s">
        <v>9</v>
      </c>
      <c r="G5" s="21"/>
      <c r="H5" s="22"/>
      <c r="I5" s="23">
        <f>I11+I13+I25+I33+I37+I46+I54+I57+I62+I89+I94+I103+I109</f>
        <v>1434724800</v>
      </c>
      <c r="J5" s="23">
        <f>J11+J13+J25+J33+J37+J46+J54+J57+J62+J89+J94+J103+J109</f>
        <v>213641946.84974998</v>
      </c>
      <c r="K5" s="23">
        <f>K11+K13+K25+K33+K37+K46+K54+K57+K62+K89+K94+K103+K109</f>
        <v>282417580.84974998</v>
      </c>
      <c r="L5" s="23">
        <f>L11+L13+L25+L33+L37+L46+L54+L57+L62+L89+L94+L103+L109</f>
        <v>359459397.39899999</v>
      </c>
      <c r="M5" s="23">
        <f>M11+M13+M25+M33+M37+M46+M54+M57+M62+M89+M94+M103+M109</f>
        <v>422476540.24874997</v>
      </c>
    </row>
    <row r="6" spans="1:13" ht="13" x14ac:dyDescent="0.25">
      <c r="E6" s="20" t="s">
        <v>10</v>
      </c>
      <c r="F6" s="21" t="s">
        <v>9</v>
      </c>
      <c r="G6" s="21"/>
      <c r="H6" s="22"/>
      <c r="I6" s="23">
        <f ca="1">SUM(I7:I10)</f>
        <v>1434724800</v>
      </c>
      <c r="J6" s="23">
        <f ca="1">SUM(J7:J10)</f>
        <v>213641946.84974998</v>
      </c>
      <c r="K6" s="23">
        <f ca="1">SUM(K7:K10)</f>
        <v>282417580.84974998</v>
      </c>
      <c r="L6" s="23">
        <f ca="1">SUM(L7:L10)</f>
        <v>359459397.39899999</v>
      </c>
      <c r="M6" s="23">
        <f ca="1">SUM(M7:M10)</f>
        <v>422476540.24874997</v>
      </c>
    </row>
    <row r="7" spans="1:13" x14ac:dyDescent="0.25">
      <c r="E7" s="24" t="s">
        <v>11</v>
      </c>
      <c r="F7" s="25" t="s">
        <v>12</v>
      </c>
      <c r="G7" s="25"/>
      <c r="H7" s="26"/>
      <c r="I7" s="27">
        <f>SUMIF($F$11:F$110,$F7,I$11:I$110)-I66</f>
        <v>734205788</v>
      </c>
      <c r="J7" s="27">
        <f ca="1">SUMIF($F$11:I$110,$F7,J$11:J$110)-J66</f>
        <v>140196168.84974998</v>
      </c>
      <c r="K7" s="27">
        <f ca="1">SUMIF($F$11:I$110,$F7,K$11:K$110)-K66</f>
        <v>150653202.84974998</v>
      </c>
      <c r="L7" s="27">
        <f ca="1">SUMIF($F$11:I$110,$F7,L$11:L$110)-L66</f>
        <v>159038571.39899999</v>
      </c>
      <c r="M7" s="27">
        <f ca="1">SUMIF($F$11:I$110,$F7,M$11:M$110)-M66</f>
        <v>171815714.24875</v>
      </c>
    </row>
    <row r="8" spans="1:13" x14ac:dyDescent="0.25">
      <c r="E8" s="24"/>
      <c r="F8" s="25" t="s">
        <v>13</v>
      </c>
      <c r="G8" s="25"/>
      <c r="H8" s="26"/>
      <c r="I8" s="27">
        <f ca="1">SUMIF($F$11:I$110,$F8,I$11:I$110)</f>
        <v>190962472</v>
      </c>
      <c r="J8" s="27">
        <f ca="1">SUMIF($F$11:J$110,$F8,J$11:J$110)</f>
        <v>34352958</v>
      </c>
      <c r="K8" s="27">
        <f ca="1">SUMIF($F$11:K$110,$F8,K$11:K$110)</f>
        <v>35331958</v>
      </c>
      <c r="L8" s="27">
        <f ca="1">SUMIF($F$11:L$110,$F8,L$11:L$110)</f>
        <v>28300826</v>
      </c>
      <c r="M8" s="27">
        <f ca="1">SUMIF($F$11:M$110,$F8,M$11:M$110)</f>
        <v>65190826</v>
      </c>
    </row>
    <row r="9" spans="1:13" x14ac:dyDescent="0.25">
      <c r="E9" s="24"/>
      <c r="F9" s="25" t="s">
        <v>14</v>
      </c>
      <c r="G9" s="25"/>
      <c r="H9" s="26"/>
      <c r="I9" s="27">
        <f ca="1">SUMIF($F$11:I$110,$F9,I$11:I$110)</f>
        <v>93360000</v>
      </c>
      <c r="J9" s="27">
        <f ca="1">SUMIF($F$11:J$110,$F9,J$11:J$110)</f>
        <v>5680000</v>
      </c>
      <c r="K9" s="27">
        <f ca="1">SUMIF($F$11:K$110,$F9,K$11:K$110)</f>
        <v>17320000</v>
      </c>
      <c r="L9" s="27">
        <f ca="1">SUMIF($F$11:L$110,$F9,L$11:L$110)</f>
        <v>41040000</v>
      </c>
      <c r="M9" s="27">
        <f ca="1">SUMIF($F$11:M$110,$F9,M$11:M$110)</f>
        <v>22320000</v>
      </c>
    </row>
    <row r="10" spans="1:13" x14ac:dyDescent="0.25">
      <c r="E10" s="28"/>
      <c r="F10" s="25" t="s">
        <v>15</v>
      </c>
      <c r="G10" s="25"/>
      <c r="H10" s="26"/>
      <c r="I10" s="27">
        <f ca="1">SUMIF($F$11:I$110,$F10,I$11:I$110)-I67</f>
        <v>416196540</v>
      </c>
      <c r="J10" s="27">
        <f ca="1">SUMIF($F$11:J$110,$F10,J$11:J$110)-J67</f>
        <v>33412820</v>
      </c>
      <c r="K10" s="27">
        <f ca="1">SUMIF($F$11:K$110,$F10,K$11:K$110)-K67</f>
        <v>79112420</v>
      </c>
      <c r="L10" s="27">
        <f ca="1">SUMIF($F$11:L$110,$F10,L$11:L$110)-L67</f>
        <v>131080000</v>
      </c>
      <c r="M10" s="27">
        <f ca="1">SUMIF($F$11:M$110,$F10,M$11:M$110)-M67</f>
        <v>163150000</v>
      </c>
    </row>
    <row r="11" spans="1:13" ht="13" x14ac:dyDescent="0.25">
      <c r="E11" s="29" t="s">
        <v>16</v>
      </c>
      <c r="F11" s="29" t="s">
        <v>9</v>
      </c>
      <c r="G11" s="29"/>
      <c r="H11" s="30"/>
      <c r="I11" s="31">
        <f>I12</f>
        <v>800000</v>
      </c>
      <c r="J11" s="31">
        <f t="shared" ref="J11:L11" si="0">J12</f>
        <v>800000</v>
      </c>
      <c r="K11" s="31">
        <f t="shared" si="0"/>
        <v>800000</v>
      </c>
      <c r="L11" s="31">
        <f t="shared" si="0"/>
        <v>800000</v>
      </c>
      <c r="M11" s="31">
        <f>M12</f>
        <v>800000</v>
      </c>
    </row>
    <row r="12" spans="1:13" x14ac:dyDescent="0.25">
      <c r="E12" s="28" t="s">
        <v>17</v>
      </c>
      <c r="F12" s="25" t="s">
        <v>12</v>
      </c>
      <c r="G12" s="25"/>
      <c r="H12" s="26"/>
      <c r="I12" s="27">
        <v>800000</v>
      </c>
      <c r="J12" s="27">
        <v>800000</v>
      </c>
      <c r="K12" s="27">
        <v>800000</v>
      </c>
      <c r="L12" s="27">
        <v>800000</v>
      </c>
      <c r="M12" s="27">
        <v>800000</v>
      </c>
    </row>
    <row r="13" spans="1:13" ht="13" x14ac:dyDescent="0.25">
      <c r="E13" s="29" t="s">
        <v>18</v>
      </c>
      <c r="F13" s="29" t="s">
        <v>9</v>
      </c>
      <c r="G13" s="29"/>
      <c r="H13" s="30"/>
      <c r="I13" s="31">
        <f>SUM(I14:I21)-I14-I17+I24</f>
        <v>213756610</v>
      </c>
      <c r="J13" s="31">
        <f>SUM(J14:J21)-J14-J17+J24</f>
        <v>44912720</v>
      </c>
      <c r="K13" s="31">
        <f>SUM(K14:K21)-K14-K17+K24</f>
        <v>56650000</v>
      </c>
      <c r="L13" s="31">
        <f>SUM(L14:L21)-L14-L17+L24</f>
        <v>58240000</v>
      </c>
      <c r="M13" s="31">
        <f>SUM(M14:M21)-M14-M17+M24</f>
        <v>59225000</v>
      </c>
    </row>
    <row r="14" spans="1:13" s="32" customFormat="1" x14ac:dyDescent="0.25">
      <c r="E14" s="33" t="s">
        <v>19</v>
      </c>
      <c r="F14" s="34" t="s">
        <v>9</v>
      </c>
      <c r="G14" s="34" t="s">
        <v>20</v>
      </c>
      <c r="H14" s="35">
        <v>2024</v>
      </c>
      <c r="I14" s="36">
        <v>12800000</v>
      </c>
      <c r="J14" s="37">
        <v>200000</v>
      </c>
      <c r="K14" s="37">
        <v>6000000</v>
      </c>
      <c r="L14" s="37">
        <v>6350000</v>
      </c>
      <c r="M14" s="37"/>
    </row>
    <row r="15" spans="1:13" s="32" customFormat="1" x14ac:dyDescent="0.25">
      <c r="E15" s="38" t="s">
        <v>11</v>
      </c>
      <c r="F15" s="34" t="s">
        <v>12</v>
      </c>
      <c r="G15" s="34"/>
      <c r="H15" s="35"/>
      <c r="I15" s="36">
        <f t="shared" ref="I15:L15" si="1">I14-I16</f>
        <v>5270000</v>
      </c>
      <c r="J15" s="36">
        <f t="shared" si="1"/>
        <v>80000</v>
      </c>
      <c r="K15" s="36">
        <f t="shared" si="1"/>
        <v>2400000</v>
      </c>
      <c r="L15" s="36">
        <f t="shared" si="1"/>
        <v>2540000</v>
      </c>
      <c r="M15" s="37"/>
    </row>
    <row r="16" spans="1:13" s="32" customFormat="1" x14ac:dyDescent="0.25">
      <c r="E16" s="33"/>
      <c r="F16" s="34" t="s">
        <v>15</v>
      </c>
      <c r="G16" s="34"/>
      <c r="H16" s="35"/>
      <c r="I16" s="36">
        <v>7530000</v>
      </c>
      <c r="J16" s="37">
        <f t="shared" ref="J16:L16" si="2">J14*0.6</f>
        <v>120000</v>
      </c>
      <c r="K16" s="37">
        <f t="shared" si="2"/>
        <v>3600000</v>
      </c>
      <c r="L16" s="37">
        <f t="shared" si="2"/>
        <v>3810000</v>
      </c>
      <c r="M16" s="37"/>
    </row>
    <row r="17" spans="5:13" s="32" customFormat="1" x14ac:dyDescent="0.25">
      <c r="E17" s="33" t="s">
        <v>21</v>
      </c>
      <c r="F17" s="34" t="s">
        <v>9</v>
      </c>
      <c r="G17" s="34" t="s">
        <v>20</v>
      </c>
      <c r="H17" s="35">
        <v>2024</v>
      </c>
      <c r="I17" s="36">
        <v>12400000</v>
      </c>
      <c r="J17" s="37">
        <v>200000</v>
      </c>
      <c r="K17" s="37">
        <v>6000000</v>
      </c>
      <c r="L17" s="37">
        <v>5950000</v>
      </c>
      <c r="M17" s="37"/>
    </row>
    <row r="18" spans="5:13" s="32" customFormat="1" x14ac:dyDescent="0.25">
      <c r="E18" s="38" t="s">
        <v>11</v>
      </c>
      <c r="F18" s="34" t="s">
        <v>12</v>
      </c>
      <c r="G18" s="34"/>
      <c r="H18" s="35"/>
      <c r="I18" s="36">
        <f>I17-I19</f>
        <v>5110000</v>
      </c>
      <c r="J18" s="36">
        <f t="shared" ref="J18:L18" si="3">J17-J19</f>
        <v>80000</v>
      </c>
      <c r="K18" s="36">
        <f t="shared" si="3"/>
        <v>2400000</v>
      </c>
      <c r="L18" s="36">
        <f t="shared" si="3"/>
        <v>2380000</v>
      </c>
      <c r="M18" s="37"/>
    </row>
    <row r="19" spans="5:13" s="32" customFormat="1" x14ac:dyDescent="0.25">
      <c r="E19" s="33"/>
      <c r="F19" s="34" t="s">
        <v>15</v>
      </c>
      <c r="G19" s="34"/>
      <c r="H19" s="35"/>
      <c r="I19" s="36">
        <v>7290000</v>
      </c>
      <c r="J19" s="37">
        <f t="shared" ref="J19:L19" si="4">J17*0.6</f>
        <v>120000</v>
      </c>
      <c r="K19" s="37">
        <f t="shared" si="4"/>
        <v>3600000</v>
      </c>
      <c r="L19" s="37">
        <f t="shared" si="4"/>
        <v>3570000</v>
      </c>
      <c r="M19" s="37"/>
    </row>
    <row r="20" spans="5:13" s="32" customFormat="1" ht="23.25" customHeight="1" x14ac:dyDescent="0.25">
      <c r="E20" s="33" t="s">
        <v>22</v>
      </c>
      <c r="F20" s="37" t="s">
        <v>12</v>
      </c>
      <c r="G20" s="34" t="s">
        <v>20</v>
      </c>
      <c r="H20" s="35" t="s">
        <v>23</v>
      </c>
      <c r="I20" s="37">
        <v>22600000</v>
      </c>
      <c r="J20" s="37">
        <v>950000</v>
      </c>
      <c r="K20" s="37">
        <v>9000000</v>
      </c>
      <c r="L20" s="37">
        <v>12550000</v>
      </c>
      <c r="M20" s="37"/>
    </row>
    <row r="21" spans="5:13" ht="18.75" customHeight="1" x14ac:dyDescent="0.25">
      <c r="E21" s="33" t="s">
        <v>24</v>
      </c>
      <c r="F21" s="34" t="s">
        <v>9</v>
      </c>
      <c r="G21" s="34"/>
      <c r="H21" s="39"/>
      <c r="I21" s="37">
        <f>SUM(I22:I23)</f>
        <v>165956610</v>
      </c>
      <c r="J21" s="37">
        <v>42562720</v>
      </c>
      <c r="K21" s="37">
        <v>34650000</v>
      </c>
      <c r="L21" s="37">
        <v>32390000</v>
      </c>
      <c r="M21" s="37">
        <v>37225000</v>
      </c>
    </row>
    <row r="22" spans="5:13" x14ac:dyDescent="0.25">
      <c r="E22" s="33"/>
      <c r="F22" s="34" t="s">
        <v>12</v>
      </c>
      <c r="G22" s="34"/>
      <c r="H22" s="39"/>
      <c r="I22" s="37">
        <v>146816610</v>
      </c>
      <c r="J22" s="37">
        <f t="shared" ref="J22:M22" si="5">J21-J23</f>
        <v>39492720</v>
      </c>
      <c r="K22" s="37">
        <f t="shared" si="5"/>
        <v>29650000</v>
      </c>
      <c r="L22" s="37">
        <f t="shared" si="5"/>
        <v>26650000</v>
      </c>
      <c r="M22" s="37">
        <f t="shared" si="5"/>
        <v>31895000</v>
      </c>
    </row>
    <row r="23" spans="5:13" x14ac:dyDescent="0.25">
      <c r="E23" s="33"/>
      <c r="F23" s="34" t="s">
        <v>13</v>
      </c>
      <c r="G23" s="34"/>
      <c r="H23" s="39"/>
      <c r="I23" s="37">
        <f>SUM(J23:M23)</f>
        <v>19140000</v>
      </c>
      <c r="J23" s="37">
        <v>3070000</v>
      </c>
      <c r="K23" s="37">
        <v>5000000</v>
      </c>
      <c r="L23" s="37">
        <v>5740000</v>
      </c>
      <c r="M23" s="37">
        <v>5330000</v>
      </c>
    </row>
    <row r="24" spans="5:13" x14ac:dyDescent="0.25">
      <c r="E24" s="33" t="s">
        <v>25</v>
      </c>
      <c r="F24" s="34" t="s">
        <v>12</v>
      </c>
      <c r="G24" s="34"/>
      <c r="H24" s="39"/>
      <c r="I24" s="37"/>
      <c r="J24" s="37">
        <v>1000000</v>
      </c>
      <c r="K24" s="37">
        <v>1000000</v>
      </c>
      <c r="L24" s="37">
        <v>1000000</v>
      </c>
      <c r="M24" s="37">
        <v>22000000</v>
      </c>
    </row>
    <row r="25" spans="5:13" ht="13" x14ac:dyDescent="0.25">
      <c r="E25" s="40" t="s">
        <v>26</v>
      </c>
      <c r="F25" s="29" t="s">
        <v>9</v>
      </c>
      <c r="G25" s="29"/>
      <c r="H25" s="30"/>
      <c r="I25" s="31">
        <f>I26+I30+I31+I32</f>
        <v>56929850</v>
      </c>
      <c r="J25" s="31">
        <f t="shared" ref="J25:M25" si="6">J26+J30+J31+J32</f>
        <v>20350000</v>
      </c>
      <c r="K25" s="31">
        <f t="shared" si="6"/>
        <v>11762120</v>
      </c>
      <c r="L25" s="31">
        <f t="shared" si="6"/>
        <v>5000000</v>
      </c>
      <c r="M25" s="31">
        <f t="shared" si="6"/>
        <v>6500000</v>
      </c>
    </row>
    <row r="26" spans="5:13" x14ac:dyDescent="0.25">
      <c r="E26" s="34" t="s">
        <v>27</v>
      </c>
      <c r="F26" s="34" t="s">
        <v>9</v>
      </c>
      <c r="G26" s="34" t="s">
        <v>20</v>
      </c>
      <c r="H26" s="39"/>
      <c r="I26" s="37">
        <f>I27+I28+I29</f>
        <v>32343000</v>
      </c>
      <c r="J26" s="37">
        <f>SUM(J27:J28)</f>
        <v>13350000</v>
      </c>
      <c r="K26" s="37">
        <f>SUM(K27:K28)</f>
        <v>6562120</v>
      </c>
      <c r="L26" s="37">
        <f>SUM(L27:L28)</f>
        <v>0</v>
      </c>
      <c r="M26" s="37"/>
    </row>
    <row r="27" spans="5:13" x14ac:dyDescent="0.25">
      <c r="E27" s="41" t="s">
        <v>28</v>
      </c>
      <c r="F27" s="42" t="s">
        <v>13</v>
      </c>
      <c r="G27" s="43" t="s">
        <v>20</v>
      </c>
      <c r="H27" s="44">
        <v>2023</v>
      </c>
      <c r="I27" s="45">
        <f>13675000+634000-110000</f>
        <v>14199000</v>
      </c>
      <c r="J27" s="45">
        <v>6032060</v>
      </c>
      <c r="K27" s="45">
        <v>3281060</v>
      </c>
      <c r="L27" s="45"/>
      <c r="M27" s="45"/>
    </row>
    <row r="28" spans="5:13" x14ac:dyDescent="0.25">
      <c r="E28" s="46" t="s">
        <v>29</v>
      </c>
      <c r="F28" s="42" t="s">
        <v>12</v>
      </c>
      <c r="G28" s="43" t="s">
        <v>20</v>
      </c>
      <c r="H28" s="44">
        <v>2023</v>
      </c>
      <c r="I28" s="45">
        <f>13675000+1268000-634000-110000</f>
        <v>14199000</v>
      </c>
      <c r="J28" s="45">
        <v>7317940</v>
      </c>
      <c r="K28" s="45">
        <v>3281060</v>
      </c>
      <c r="L28" s="45"/>
      <c r="M28" s="45"/>
    </row>
    <row r="29" spans="5:13" ht="20" x14ac:dyDescent="0.25">
      <c r="E29" s="46" t="s">
        <v>30</v>
      </c>
      <c r="F29" s="42" t="s">
        <v>12</v>
      </c>
      <c r="G29" s="43" t="s">
        <v>20</v>
      </c>
      <c r="H29" s="44">
        <v>2020</v>
      </c>
      <c r="I29" s="47">
        <f>3700000+220000+25000</f>
        <v>3945000</v>
      </c>
      <c r="J29" s="45"/>
      <c r="K29" s="45"/>
      <c r="L29" s="45"/>
      <c r="M29" s="45"/>
    </row>
    <row r="30" spans="5:13" x14ac:dyDescent="0.25">
      <c r="E30" s="33" t="s">
        <v>31</v>
      </c>
      <c r="F30" s="34" t="s">
        <v>12</v>
      </c>
      <c r="G30" s="34" t="s">
        <v>20</v>
      </c>
      <c r="H30" s="48" t="s">
        <v>32</v>
      </c>
      <c r="I30" s="37">
        <v>15828500</v>
      </c>
      <c r="J30" s="37">
        <v>4500000</v>
      </c>
      <c r="K30" s="37">
        <v>3000000</v>
      </c>
      <c r="L30" s="37">
        <v>3500000</v>
      </c>
      <c r="M30" s="37">
        <v>3500000</v>
      </c>
    </row>
    <row r="31" spans="5:13" s="32" customFormat="1" x14ac:dyDescent="0.25">
      <c r="E31" s="49" t="s">
        <v>33</v>
      </c>
      <c r="F31" s="34" t="s">
        <v>12</v>
      </c>
      <c r="G31" s="34" t="s">
        <v>34</v>
      </c>
      <c r="H31" s="48" t="s">
        <v>32</v>
      </c>
      <c r="I31" s="37">
        <v>8758350</v>
      </c>
      <c r="J31" s="37">
        <v>2000000</v>
      </c>
      <c r="K31" s="37">
        <v>1700000</v>
      </c>
      <c r="L31" s="37">
        <v>500000</v>
      </c>
      <c r="M31" s="37">
        <v>2500000</v>
      </c>
    </row>
    <row r="32" spans="5:13" s="32" customFormat="1" x14ac:dyDescent="0.25">
      <c r="E32" s="49" t="s">
        <v>25</v>
      </c>
      <c r="F32" s="34" t="s">
        <v>12</v>
      </c>
      <c r="G32" s="34"/>
      <c r="H32" s="50"/>
      <c r="I32" s="37"/>
      <c r="J32" s="37">
        <v>500000</v>
      </c>
      <c r="K32" s="37">
        <v>500000</v>
      </c>
      <c r="L32" s="37">
        <v>1000000</v>
      </c>
      <c r="M32" s="37">
        <v>500000</v>
      </c>
    </row>
    <row r="33" spans="5:13" s="32" customFormat="1" ht="13" x14ac:dyDescent="0.25">
      <c r="E33" s="40" t="s">
        <v>35</v>
      </c>
      <c r="F33" s="29" t="s">
        <v>9</v>
      </c>
      <c r="G33" s="29"/>
      <c r="H33" s="30"/>
      <c r="I33" s="31">
        <f>SUM(I34:I36)</f>
        <v>19500000</v>
      </c>
      <c r="J33" s="31">
        <f t="shared" ref="J33:M33" si="7">SUM(J34:J36)</f>
        <v>6000000</v>
      </c>
      <c r="K33" s="31">
        <f t="shared" si="7"/>
        <v>6000000</v>
      </c>
      <c r="L33" s="31">
        <f t="shared" si="7"/>
        <v>5000000</v>
      </c>
      <c r="M33" s="31">
        <f t="shared" si="7"/>
        <v>3500000</v>
      </c>
    </row>
    <row r="34" spans="5:13" s="32" customFormat="1" ht="29.25" customHeight="1" x14ac:dyDescent="0.25">
      <c r="E34" s="51" t="s">
        <v>36</v>
      </c>
      <c r="F34" s="52" t="s">
        <v>12</v>
      </c>
      <c r="G34" s="52" t="s">
        <v>37</v>
      </c>
      <c r="H34" s="53">
        <v>2024</v>
      </c>
      <c r="I34" s="54">
        <v>12000000</v>
      </c>
      <c r="J34" s="55">
        <v>3000000</v>
      </c>
      <c r="K34" s="55">
        <v>3000000</v>
      </c>
      <c r="L34" s="55">
        <v>4000000</v>
      </c>
      <c r="M34" s="56"/>
    </row>
    <row r="35" spans="5:13" s="32" customFormat="1" ht="22.5" customHeight="1" x14ac:dyDescent="0.25">
      <c r="E35" s="51" t="s">
        <v>38</v>
      </c>
      <c r="F35" s="57" t="s">
        <v>12</v>
      </c>
      <c r="G35" s="58" t="s">
        <v>20</v>
      </c>
      <c r="H35" s="53">
        <v>2023</v>
      </c>
      <c r="I35" s="59">
        <v>7500000</v>
      </c>
      <c r="J35" s="55">
        <v>2500000</v>
      </c>
      <c r="K35" s="55">
        <v>2500000</v>
      </c>
      <c r="L35" s="55"/>
      <c r="M35" s="55"/>
    </row>
    <row r="36" spans="5:13" s="32" customFormat="1" ht="18" customHeight="1" x14ac:dyDescent="0.25">
      <c r="E36" s="51" t="s">
        <v>25</v>
      </c>
      <c r="F36" s="57" t="s">
        <v>12</v>
      </c>
      <c r="G36" s="58"/>
      <c r="H36" s="53"/>
      <c r="I36" s="59"/>
      <c r="J36" s="59">
        <v>500000</v>
      </c>
      <c r="K36" s="59">
        <v>500000</v>
      </c>
      <c r="L36" s="55">
        <v>1000000</v>
      </c>
      <c r="M36" s="55">
        <v>3500000</v>
      </c>
    </row>
    <row r="37" spans="5:13" s="32" customFormat="1" ht="13" x14ac:dyDescent="0.25">
      <c r="E37" s="29" t="s">
        <v>39</v>
      </c>
      <c r="F37" s="29" t="s">
        <v>9</v>
      </c>
      <c r="G37" s="29"/>
      <c r="H37" s="30"/>
      <c r="I37" s="31">
        <f t="shared" ref="I37:M37" si="8">SUM(I38:I41)</f>
        <v>535330000</v>
      </c>
      <c r="J37" s="31">
        <f t="shared" si="8"/>
        <v>14820000</v>
      </c>
      <c r="K37" s="31">
        <f t="shared" si="8"/>
        <v>59780000</v>
      </c>
      <c r="L37" s="31">
        <f t="shared" si="8"/>
        <v>129630000</v>
      </c>
      <c r="M37" s="31">
        <f t="shared" si="8"/>
        <v>248270000</v>
      </c>
    </row>
    <row r="38" spans="5:13" s="32" customFormat="1" ht="36.75" customHeight="1" x14ac:dyDescent="0.25">
      <c r="E38" s="33" t="s">
        <v>40</v>
      </c>
      <c r="F38" s="34" t="s">
        <v>12</v>
      </c>
      <c r="G38" s="34" t="s">
        <v>20</v>
      </c>
      <c r="H38" s="35" t="s">
        <v>41</v>
      </c>
      <c r="I38" s="37">
        <v>3300000</v>
      </c>
      <c r="J38" s="37"/>
      <c r="K38" s="37"/>
      <c r="L38" s="37">
        <v>150000</v>
      </c>
      <c r="M38" s="37">
        <v>3150000</v>
      </c>
    </row>
    <row r="39" spans="5:13" s="32" customFormat="1" ht="27" customHeight="1" x14ac:dyDescent="0.25">
      <c r="E39" s="60" t="s">
        <v>42</v>
      </c>
      <c r="F39" s="61" t="s">
        <v>12</v>
      </c>
      <c r="G39" s="34" t="s">
        <v>20</v>
      </c>
      <c r="H39" s="62" t="s">
        <v>43</v>
      </c>
      <c r="I39" s="37">
        <v>3000000</v>
      </c>
      <c r="J39" s="37">
        <v>240000</v>
      </c>
      <c r="K39" s="37">
        <v>2760000</v>
      </c>
      <c r="L39" s="37" t="s">
        <v>44</v>
      </c>
      <c r="M39" s="37"/>
    </row>
    <row r="40" spans="5:13" s="65" customFormat="1" ht="34.5" customHeight="1" x14ac:dyDescent="0.25">
      <c r="E40" s="63" t="s">
        <v>45</v>
      </c>
      <c r="F40" s="61" t="s">
        <v>12</v>
      </c>
      <c r="G40" s="34" t="s">
        <v>20</v>
      </c>
      <c r="H40" s="62" t="s">
        <v>23</v>
      </c>
      <c r="I40" s="64">
        <v>9030000</v>
      </c>
      <c r="J40" s="64">
        <v>2500000</v>
      </c>
      <c r="K40" s="64">
        <v>5000000</v>
      </c>
      <c r="L40" s="64">
        <v>1500000</v>
      </c>
      <c r="M40" s="64"/>
    </row>
    <row r="41" spans="5:13" s="66" customFormat="1" ht="25" x14ac:dyDescent="0.3">
      <c r="E41" s="63" t="s">
        <v>46</v>
      </c>
      <c r="F41" s="61" t="s">
        <v>9</v>
      </c>
      <c r="G41" s="34" t="s">
        <v>47</v>
      </c>
      <c r="H41" s="62" t="s">
        <v>41</v>
      </c>
      <c r="I41" s="64">
        <f>SUM(I42:I45)</f>
        <v>520000000</v>
      </c>
      <c r="J41" s="64">
        <f>SUM(J42:J45)</f>
        <v>12080000</v>
      </c>
      <c r="K41" s="64">
        <f t="shared" ref="K41:M41" si="9">SUM(K42:K45)</f>
        <v>52020000</v>
      </c>
      <c r="L41" s="64">
        <f t="shared" si="9"/>
        <v>127980000</v>
      </c>
      <c r="M41" s="64">
        <f t="shared" si="9"/>
        <v>245120000</v>
      </c>
    </row>
    <row r="42" spans="5:13" s="66" customFormat="1" ht="13" x14ac:dyDescent="0.3">
      <c r="E42" s="63"/>
      <c r="F42" s="61" t="s">
        <v>12</v>
      </c>
      <c r="G42" s="34" t="s">
        <v>20</v>
      </c>
      <c r="H42" s="62"/>
      <c r="I42" s="64">
        <v>100000000</v>
      </c>
      <c r="J42" s="64">
        <v>1700000</v>
      </c>
      <c r="K42" s="64">
        <v>3500000</v>
      </c>
      <c r="L42" s="64">
        <v>19000000</v>
      </c>
      <c r="M42" s="64">
        <v>19500000</v>
      </c>
    </row>
    <row r="43" spans="5:13" s="66" customFormat="1" ht="13" x14ac:dyDescent="0.3">
      <c r="E43" s="63"/>
      <c r="F43" s="61" t="s">
        <v>13</v>
      </c>
      <c r="G43" s="34"/>
      <c r="H43" s="62"/>
      <c r="I43" s="64">
        <v>100000000</v>
      </c>
      <c r="J43" s="64">
        <v>1700000</v>
      </c>
      <c r="K43" s="64">
        <v>3500000</v>
      </c>
      <c r="L43" s="64">
        <v>19000000</v>
      </c>
      <c r="M43" s="64">
        <f>43300000+13000000</f>
        <v>56300000</v>
      </c>
    </row>
    <row r="44" spans="5:13" s="66" customFormat="1" ht="13" x14ac:dyDescent="0.3">
      <c r="E44" s="63"/>
      <c r="F44" s="61" t="s">
        <v>14</v>
      </c>
      <c r="G44" s="34"/>
      <c r="H44" s="62"/>
      <c r="I44" s="64">
        <v>40000000</v>
      </c>
      <c r="J44" s="64">
        <v>680000</v>
      </c>
      <c r="K44" s="64">
        <v>3320000</v>
      </c>
      <c r="L44" s="64">
        <v>6680000</v>
      </c>
      <c r="M44" s="64">
        <v>22320000</v>
      </c>
    </row>
    <row r="45" spans="5:13" s="66" customFormat="1" ht="13" x14ac:dyDescent="0.3">
      <c r="E45" s="63"/>
      <c r="F45" s="61" t="s">
        <v>15</v>
      </c>
      <c r="G45" s="34" t="s">
        <v>20</v>
      </c>
      <c r="H45" s="62"/>
      <c r="I45" s="64">
        <v>280000000</v>
      </c>
      <c r="J45" s="64">
        <v>8000000</v>
      </c>
      <c r="K45" s="64">
        <v>41700000</v>
      </c>
      <c r="L45" s="64">
        <v>83300000</v>
      </c>
      <c r="M45" s="64">
        <f>160000000-13000000</f>
        <v>147000000</v>
      </c>
    </row>
    <row r="46" spans="5:13" s="32" customFormat="1" ht="13" x14ac:dyDescent="0.25">
      <c r="E46" s="40" t="s">
        <v>48</v>
      </c>
      <c r="F46" s="29" t="s">
        <v>9</v>
      </c>
      <c r="G46" s="29"/>
      <c r="H46" s="30"/>
      <c r="I46" s="31">
        <f>SUM(I47:I49)+I53</f>
        <v>144016000</v>
      </c>
      <c r="J46" s="31">
        <f t="shared" ref="J46:M46" si="10">SUM(J47:J49)+J53</f>
        <v>40000000</v>
      </c>
      <c r="K46" s="31">
        <f t="shared" si="10"/>
        <v>46516000</v>
      </c>
      <c r="L46" s="31">
        <f t="shared" si="10"/>
        <v>44360000</v>
      </c>
      <c r="M46" s="31">
        <f t="shared" si="10"/>
        <v>23240000</v>
      </c>
    </row>
    <row r="47" spans="5:13" x14ac:dyDescent="0.25">
      <c r="E47" s="33" t="s">
        <v>49</v>
      </c>
      <c r="F47" s="34" t="s">
        <v>12</v>
      </c>
      <c r="G47" s="34" t="s">
        <v>20</v>
      </c>
      <c r="H47" s="62">
        <v>2023</v>
      </c>
      <c r="I47" s="37">
        <v>13716000</v>
      </c>
      <c r="J47" s="37">
        <v>6800000</v>
      </c>
      <c r="K47" s="37">
        <v>6516000</v>
      </c>
      <c r="L47" s="37"/>
      <c r="M47" s="37"/>
    </row>
    <row r="48" spans="5:13" s="32" customFormat="1" ht="25" x14ac:dyDescent="0.25">
      <c r="E48" s="33" t="s">
        <v>50</v>
      </c>
      <c r="F48" s="34" t="s">
        <v>12</v>
      </c>
      <c r="G48" s="34" t="s">
        <v>20</v>
      </c>
      <c r="H48" s="62">
        <v>2023</v>
      </c>
      <c r="I48" s="37">
        <v>13600000</v>
      </c>
      <c r="J48" s="37">
        <v>7700000</v>
      </c>
      <c r="K48" s="37">
        <v>5500000</v>
      </c>
      <c r="L48" s="37"/>
      <c r="M48" s="37"/>
    </row>
    <row r="49" spans="1:13" s="32" customFormat="1" x14ac:dyDescent="0.25">
      <c r="A49" s="67" t="e">
        <f>#REF!</f>
        <v>#REF!</v>
      </c>
      <c r="B49" s="67" t="e">
        <f>#REF!</f>
        <v>#REF!</v>
      </c>
      <c r="C49" s="67" t="e">
        <f>#REF!</f>
        <v>#REF!</v>
      </c>
      <c r="D49" s="67" t="e">
        <f>#REF!</f>
        <v>#REF!</v>
      </c>
      <c r="E49" s="33" t="s">
        <v>51</v>
      </c>
      <c r="F49" s="42" t="s">
        <v>9</v>
      </c>
      <c r="G49" s="34" t="s">
        <v>20</v>
      </c>
      <c r="H49" s="62">
        <v>2025</v>
      </c>
      <c r="I49" s="37">
        <f>SUM(I50:I52)</f>
        <v>116700000</v>
      </c>
      <c r="J49" s="37">
        <f>SUM(J50:J52)</f>
        <v>25000000</v>
      </c>
      <c r="K49" s="37">
        <f t="shared" ref="K49" si="11">SUM(K50:K52)</f>
        <v>34000000</v>
      </c>
      <c r="L49" s="37">
        <f>SUM(L50:L52)</f>
        <v>39360000</v>
      </c>
      <c r="M49" s="37">
        <f>SUM(M50:M52)</f>
        <v>18240000</v>
      </c>
    </row>
    <row r="50" spans="1:13" s="32" customFormat="1" ht="20.25" customHeight="1" x14ac:dyDescent="0.25">
      <c r="A50" s="67"/>
      <c r="B50" s="67"/>
      <c r="C50" s="67"/>
      <c r="D50" s="67"/>
      <c r="E50" s="33"/>
      <c r="F50" s="42" t="s">
        <v>12</v>
      </c>
      <c r="G50" s="34"/>
      <c r="H50" s="68"/>
      <c r="I50" s="37">
        <v>23340000</v>
      </c>
      <c r="J50" s="37"/>
      <c r="K50" s="37"/>
      <c r="L50" s="37">
        <v>5000000</v>
      </c>
      <c r="M50" s="37">
        <v>18240000</v>
      </c>
    </row>
    <row r="51" spans="1:13" s="32" customFormat="1" x14ac:dyDescent="0.25">
      <c r="E51" s="33"/>
      <c r="F51" s="42" t="s">
        <v>14</v>
      </c>
      <c r="G51" s="34"/>
      <c r="H51" s="68"/>
      <c r="I51" s="37">
        <v>53360000</v>
      </c>
      <c r="J51" s="37">
        <v>5000000</v>
      </c>
      <c r="K51" s="37">
        <v>14000000</v>
      </c>
      <c r="L51" s="37">
        <f>I51-J51-K51</f>
        <v>34360000</v>
      </c>
      <c r="M51" s="37"/>
    </row>
    <row r="52" spans="1:13" s="32" customFormat="1" x14ac:dyDescent="0.25">
      <c r="E52" s="33"/>
      <c r="F52" s="42" t="s">
        <v>13</v>
      </c>
      <c r="G52" s="34"/>
      <c r="H52" s="68"/>
      <c r="I52" s="37">
        <v>40000000</v>
      </c>
      <c r="J52" s="37">
        <v>20000000</v>
      </c>
      <c r="K52" s="37">
        <v>20000000</v>
      </c>
      <c r="L52" s="37"/>
      <c r="M52" s="37"/>
    </row>
    <row r="53" spans="1:13" s="32" customFormat="1" x14ac:dyDescent="0.25">
      <c r="E53" s="33" t="s">
        <v>25</v>
      </c>
      <c r="F53" s="42" t="s">
        <v>12</v>
      </c>
      <c r="G53" s="34"/>
      <c r="H53" s="68"/>
      <c r="I53" s="37"/>
      <c r="J53" s="37">
        <v>500000</v>
      </c>
      <c r="K53" s="37">
        <v>500000</v>
      </c>
      <c r="L53" s="37">
        <v>5000000</v>
      </c>
      <c r="M53" s="37">
        <v>5000000</v>
      </c>
    </row>
    <row r="54" spans="1:13" ht="13" x14ac:dyDescent="0.25">
      <c r="E54" s="40" t="s">
        <v>52</v>
      </c>
      <c r="F54" s="29" t="s">
        <v>9</v>
      </c>
      <c r="G54" s="29"/>
      <c r="H54" s="30"/>
      <c r="I54" s="31">
        <f t="shared" ref="I54:M54" si="12">SUM(I55:I56)</f>
        <v>6529604</v>
      </c>
      <c r="J54" s="31">
        <f t="shared" si="12"/>
        <v>180000</v>
      </c>
      <c r="K54" s="31">
        <f t="shared" si="12"/>
        <v>180000</v>
      </c>
      <c r="L54" s="31">
        <f t="shared" si="12"/>
        <v>380000</v>
      </c>
      <c r="M54" s="31">
        <f t="shared" si="12"/>
        <v>5510000</v>
      </c>
    </row>
    <row r="55" spans="1:13" hidden="1" x14ac:dyDescent="0.25">
      <c r="E55" s="51" t="s">
        <v>53</v>
      </c>
      <c r="F55" s="58" t="s">
        <v>12</v>
      </c>
      <c r="G55" s="58" t="s">
        <v>20</v>
      </c>
      <c r="H55" s="69"/>
      <c r="I55" s="54">
        <v>424604</v>
      </c>
      <c r="J55" s="54">
        <v>25000</v>
      </c>
      <c r="K55" s="54">
        <v>25000</v>
      </c>
      <c r="L55" s="54">
        <v>25000</v>
      </c>
      <c r="M55" s="54">
        <v>25000</v>
      </c>
    </row>
    <row r="56" spans="1:13" ht="29.25" customHeight="1" x14ac:dyDescent="0.25">
      <c r="E56" s="33" t="s">
        <v>54</v>
      </c>
      <c r="F56" s="34" t="s">
        <v>12</v>
      </c>
      <c r="G56" s="34" t="s">
        <v>20</v>
      </c>
      <c r="H56" s="39"/>
      <c r="I56" s="37">
        <v>6105000</v>
      </c>
      <c r="J56" s="37">
        <v>155000</v>
      </c>
      <c r="K56" s="37">
        <v>155000</v>
      </c>
      <c r="L56" s="37">
        <v>355000</v>
      </c>
      <c r="M56" s="37">
        <v>5485000</v>
      </c>
    </row>
    <row r="57" spans="1:13" ht="13" x14ac:dyDescent="0.25">
      <c r="E57" s="40" t="s">
        <v>55</v>
      </c>
      <c r="F57" s="29" t="s">
        <v>9</v>
      </c>
      <c r="G57" s="29"/>
      <c r="H57" s="30"/>
      <c r="I57" s="31">
        <f t="shared" ref="I57" si="13">I58</f>
        <v>71024000</v>
      </c>
      <c r="J57" s="31">
        <f>J58+J61</f>
        <v>21204000</v>
      </c>
      <c r="K57" s="31">
        <f t="shared" ref="K57:M57" si="14">K58+K61</f>
        <v>21500000</v>
      </c>
      <c r="L57" s="31">
        <f t="shared" si="14"/>
        <v>27500000</v>
      </c>
      <c r="M57" s="31">
        <f t="shared" si="14"/>
        <v>1000000</v>
      </c>
    </row>
    <row r="58" spans="1:13" s="32" customFormat="1" ht="25" x14ac:dyDescent="0.25">
      <c r="A58" s="67" t="e">
        <f>#REF!</f>
        <v>#REF!</v>
      </c>
      <c r="B58" s="67" t="e">
        <f>#REF!</f>
        <v>#REF!</v>
      </c>
      <c r="C58" s="67" t="e">
        <f>#REF!</f>
        <v>#REF!</v>
      </c>
      <c r="D58" s="67" t="e">
        <f>#REF!</f>
        <v>#REF!</v>
      </c>
      <c r="E58" s="70" t="s">
        <v>56</v>
      </c>
      <c r="F58" s="34" t="s">
        <v>9</v>
      </c>
      <c r="G58" s="34" t="s">
        <v>57</v>
      </c>
      <c r="H58" s="71">
        <v>2024</v>
      </c>
      <c r="I58" s="72">
        <f>I59+I60</f>
        <v>71024000</v>
      </c>
      <c r="J58" s="37">
        <v>20704000</v>
      </c>
      <c r="K58" s="72">
        <v>21000000</v>
      </c>
      <c r="L58" s="72">
        <v>27000000</v>
      </c>
      <c r="M58" s="72"/>
    </row>
    <row r="59" spans="1:13" s="32" customFormat="1" x14ac:dyDescent="0.25">
      <c r="E59" s="70"/>
      <c r="F59" s="34" t="s">
        <v>12</v>
      </c>
      <c r="G59" s="34" t="s">
        <v>57</v>
      </c>
      <c r="H59" s="73"/>
      <c r="I59" s="37">
        <v>12625600</v>
      </c>
      <c r="J59" s="37">
        <f>J58*0.15</f>
        <v>3105600</v>
      </c>
      <c r="K59" s="37">
        <f>K58*0.15</f>
        <v>3150000</v>
      </c>
      <c r="L59" s="37">
        <f>L58*0.15</f>
        <v>4050000</v>
      </c>
      <c r="M59" s="37"/>
    </row>
    <row r="60" spans="1:13" s="32" customFormat="1" x14ac:dyDescent="0.25">
      <c r="E60" s="70"/>
      <c r="F60" s="34" t="s">
        <v>15</v>
      </c>
      <c r="G60" s="34" t="s">
        <v>57</v>
      </c>
      <c r="H60" s="73"/>
      <c r="I60" s="37">
        <v>58398400</v>
      </c>
      <c r="J60" s="37">
        <f>J58*0.85</f>
        <v>17598400</v>
      </c>
      <c r="K60" s="37">
        <f>K58*0.85</f>
        <v>17850000</v>
      </c>
      <c r="L60" s="37">
        <f>L58*0.85</f>
        <v>22950000</v>
      </c>
      <c r="M60" s="37"/>
    </row>
    <row r="61" spans="1:13" s="32" customFormat="1" x14ac:dyDescent="0.25">
      <c r="E61" s="70" t="s">
        <v>25</v>
      </c>
      <c r="F61" s="34" t="s">
        <v>12</v>
      </c>
      <c r="G61" s="34"/>
      <c r="H61" s="73"/>
      <c r="I61" s="37"/>
      <c r="J61" s="37">
        <v>500000</v>
      </c>
      <c r="K61" s="37">
        <v>500000</v>
      </c>
      <c r="L61" s="37">
        <v>500000</v>
      </c>
      <c r="M61" s="37">
        <v>1000000</v>
      </c>
    </row>
    <row r="62" spans="1:13" ht="13" x14ac:dyDescent="0.25">
      <c r="E62" s="40" t="s">
        <v>58</v>
      </c>
      <c r="F62" s="29" t="s">
        <v>9</v>
      </c>
      <c r="G62" s="29"/>
      <c r="H62" s="30"/>
      <c r="I62" s="31">
        <f t="shared" ref="I62:M62" si="15">I63+I88+I85</f>
        <v>311768925</v>
      </c>
      <c r="J62" s="31">
        <f t="shared" si="15"/>
        <v>50784226.849749997</v>
      </c>
      <c r="K62" s="31">
        <f t="shared" si="15"/>
        <v>63009460.849749997</v>
      </c>
      <c r="L62" s="31">
        <f t="shared" si="15"/>
        <v>70539397.399000004</v>
      </c>
      <c r="M62" s="31">
        <f t="shared" si="15"/>
        <v>65021540.248750001</v>
      </c>
    </row>
    <row r="63" spans="1:13" x14ac:dyDescent="0.25">
      <c r="E63" s="74" t="s">
        <v>59</v>
      </c>
      <c r="F63" s="75" t="s">
        <v>9</v>
      </c>
      <c r="G63" s="34" t="s">
        <v>34</v>
      </c>
      <c r="H63" s="76"/>
      <c r="I63" s="77">
        <f t="shared" ref="I63:M64" si="16">I65+I80</f>
        <v>247390867</v>
      </c>
      <c r="J63" s="77">
        <f t="shared" si="16"/>
        <v>39623040.849749997</v>
      </c>
      <c r="K63" s="77">
        <f t="shared" si="16"/>
        <v>48473040.849749997</v>
      </c>
      <c r="L63" s="77">
        <f t="shared" si="16"/>
        <v>56189397.399000004</v>
      </c>
      <c r="M63" s="77">
        <f t="shared" si="16"/>
        <v>52171540.248750001</v>
      </c>
    </row>
    <row r="64" spans="1:13" x14ac:dyDescent="0.25">
      <c r="E64" s="78" t="s">
        <v>60</v>
      </c>
      <c r="F64" s="79"/>
      <c r="G64" s="34" t="s">
        <v>34</v>
      </c>
      <c r="H64" s="80"/>
      <c r="I64" s="77">
        <f>I66+I81</f>
        <v>203377395</v>
      </c>
      <c r="J64" s="77">
        <f t="shared" si="16"/>
        <v>34772142.849749997</v>
      </c>
      <c r="K64" s="77">
        <f t="shared" si="16"/>
        <v>43622142.849749997</v>
      </c>
      <c r="L64" s="77">
        <f t="shared" si="16"/>
        <v>47428571.399000004</v>
      </c>
      <c r="M64" s="77">
        <f t="shared" si="16"/>
        <v>42110714.248750001</v>
      </c>
    </row>
    <row r="65" spans="5:13" x14ac:dyDescent="0.25">
      <c r="E65" s="81" t="s">
        <v>61</v>
      </c>
      <c r="F65" s="75" t="s">
        <v>9</v>
      </c>
      <c r="G65" s="34" t="s">
        <v>34</v>
      </c>
      <c r="H65" s="76"/>
      <c r="I65" s="77">
        <f>I68+I69+I70+I71+I72+I75+I76+I77+I78+I79</f>
        <v>153793419</v>
      </c>
      <c r="J65" s="77">
        <f t="shared" ref="J65:M65" si="17">J68+J69+J70+J71+J72+J75+J76+J77+J78+J79</f>
        <v>24072142.849750001</v>
      </c>
      <c r="K65" s="77">
        <f t="shared" si="17"/>
        <v>34922142.849749997</v>
      </c>
      <c r="L65" s="77">
        <f t="shared" si="17"/>
        <v>42628571.399000004</v>
      </c>
      <c r="M65" s="77">
        <f t="shared" si="17"/>
        <v>33610714.248750001</v>
      </c>
    </row>
    <row r="66" spans="5:13" x14ac:dyDescent="0.25">
      <c r="E66" s="38" t="s">
        <v>11</v>
      </c>
      <c r="F66" s="34" t="s">
        <v>12</v>
      </c>
      <c r="G66" s="34" t="s">
        <v>34</v>
      </c>
      <c r="H66" s="39"/>
      <c r="I66" s="72">
        <f>I65-I67</f>
        <v>127403419</v>
      </c>
      <c r="J66" s="72">
        <f t="shared" ref="J66:M66" si="18">J65-J67</f>
        <v>22772142.849750001</v>
      </c>
      <c r="K66" s="72">
        <f t="shared" si="18"/>
        <v>33622142.849749997</v>
      </c>
      <c r="L66" s="72">
        <f t="shared" si="18"/>
        <v>37428571.399000004</v>
      </c>
      <c r="M66" s="72">
        <f t="shared" si="18"/>
        <v>27110714.248750001</v>
      </c>
    </row>
    <row r="67" spans="5:13" x14ac:dyDescent="0.25">
      <c r="E67" s="82"/>
      <c r="F67" s="34" t="s">
        <v>15</v>
      </c>
      <c r="G67" s="34" t="s">
        <v>34</v>
      </c>
      <c r="H67" s="39"/>
      <c r="I67" s="72">
        <f>I74</f>
        <v>26390000</v>
      </c>
      <c r="J67" s="72">
        <f t="shared" ref="J67:M67" si="19">J74</f>
        <v>1300000</v>
      </c>
      <c r="K67" s="72">
        <f t="shared" si="19"/>
        <v>1300000</v>
      </c>
      <c r="L67" s="72">
        <f t="shared" si="19"/>
        <v>5200000</v>
      </c>
      <c r="M67" s="72">
        <f t="shared" si="19"/>
        <v>6500000</v>
      </c>
    </row>
    <row r="68" spans="5:13" s="32" customFormat="1" ht="25.5" customHeight="1" x14ac:dyDescent="0.25">
      <c r="E68" s="83" t="s">
        <v>62</v>
      </c>
      <c r="F68" s="42" t="s">
        <v>12</v>
      </c>
      <c r="G68" s="42" t="s">
        <v>34</v>
      </c>
      <c r="H68" s="68">
        <v>2024</v>
      </c>
      <c r="I68" s="45">
        <v>40140000</v>
      </c>
      <c r="J68" s="45">
        <v>5000000</v>
      </c>
      <c r="K68" s="45">
        <v>20000000</v>
      </c>
      <c r="L68" s="45">
        <v>14940000</v>
      </c>
      <c r="M68" s="45"/>
    </row>
    <row r="69" spans="5:13" s="32" customFormat="1" ht="23.25" customHeight="1" x14ac:dyDescent="0.25">
      <c r="E69" s="83" t="s">
        <v>63</v>
      </c>
      <c r="F69" s="42" t="s">
        <v>12</v>
      </c>
      <c r="G69" s="42" t="s">
        <v>34</v>
      </c>
      <c r="H69" s="68">
        <v>2024</v>
      </c>
      <c r="I69" s="45">
        <v>9400000</v>
      </c>
      <c r="J69" s="45">
        <v>150000</v>
      </c>
      <c r="K69" s="45">
        <v>4500000</v>
      </c>
      <c r="L69" s="45">
        <v>4500000</v>
      </c>
      <c r="M69" s="45"/>
    </row>
    <row r="70" spans="5:13" s="32" customFormat="1" ht="22.5" customHeight="1" x14ac:dyDescent="0.25">
      <c r="E70" s="84" t="s">
        <v>64</v>
      </c>
      <c r="F70" s="85" t="s">
        <v>12</v>
      </c>
      <c r="G70" s="85" t="s">
        <v>34</v>
      </c>
      <c r="H70" s="86">
        <v>2022</v>
      </c>
      <c r="I70" s="87">
        <v>7000000</v>
      </c>
      <c r="J70" s="88">
        <v>7000000</v>
      </c>
      <c r="K70" s="87"/>
      <c r="L70" s="87"/>
      <c r="M70" s="87"/>
    </row>
    <row r="71" spans="5:13" s="89" customFormat="1" ht="21.75" customHeight="1" x14ac:dyDescent="0.2">
      <c r="E71" s="84" t="s">
        <v>65</v>
      </c>
      <c r="F71" s="85" t="s">
        <v>12</v>
      </c>
      <c r="G71" s="85" t="s">
        <v>34</v>
      </c>
      <c r="H71" s="86">
        <v>2025</v>
      </c>
      <c r="I71" s="87">
        <v>3000000</v>
      </c>
      <c r="J71" s="87"/>
      <c r="K71" s="87"/>
      <c r="L71" s="87">
        <v>2000000</v>
      </c>
      <c r="M71" s="45">
        <v>1000000</v>
      </c>
    </row>
    <row r="72" spans="5:13" s="32" customFormat="1" ht="22.5" customHeight="1" x14ac:dyDescent="0.25">
      <c r="E72" s="84" t="s">
        <v>66</v>
      </c>
      <c r="F72" s="85" t="s">
        <v>9</v>
      </c>
      <c r="G72" s="85" t="s">
        <v>34</v>
      </c>
      <c r="H72" s="86">
        <v>2026</v>
      </c>
      <c r="I72" s="45">
        <f>I73+I74</f>
        <v>39253419</v>
      </c>
      <c r="J72" s="88">
        <f t="shared" ref="J72:M72" si="20">J73+J74</f>
        <v>1922142.8497500001</v>
      </c>
      <c r="K72" s="88">
        <f t="shared" si="20"/>
        <v>1922142.8497500001</v>
      </c>
      <c r="L72" s="88">
        <f t="shared" si="20"/>
        <v>7688571.3990000002</v>
      </c>
      <c r="M72" s="88">
        <f t="shared" si="20"/>
        <v>9610714.2487500012</v>
      </c>
    </row>
    <row r="73" spans="5:13" s="32" customFormat="1" x14ac:dyDescent="0.25">
      <c r="E73" s="90" t="s">
        <v>11</v>
      </c>
      <c r="F73" s="85" t="s">
        <v>12</v>
      </c>
      <c r="G73" s="85"/>
      <c r="H73" s="86"/>
      <c r="I73" s="45">
        <v>12863419</v>
      </c>
      <c r="J73" s="88">
        <v>622142.84975000005</v>
      </c>
      <c r="K73" s="88">
        <v>622142.84975000005</v>
      </c>
      <c r="L73" s="88">
        <v>2488571.3990000002</v>
      </c>
      <c r="M73" s="88">
        <v>3110714.2487500003</v>
      </c>
    </row>
    <row r="74" spans="5:13" s="32" customFormat="1" x14ac:dyDescent="0.25">
      <c r="E74" s="84"/>
      <c r="F74" s="85" t="s">
        <v>15</v>
      </c>
      <c r="G74" s="85"/>
      <c r="H74" s="86"/>
      <c r="I74" s="45">
        <v>26390000</v>
      </c>
      <c r="J74" s="88">
        <v>1300000</v>
      </c>
      <c r="K74" s="88">
        <v>1300000</v>
      </c>
      <c r="L74" s="88">
        <v>5200000</v>
      </c>
      <c r="M74" s="88">
        <v>6500000</v>
      </c>
    </row>
    <row r="75" spans="5:13" s="32" customFormat="1" x14ac:dyDescent="0.25">
      <c r="E75" s="91" t="s">
        <v>67</v>
      </c>
      <c r="F75" s="42" t="s">
        <v>12</v>
      </c>
      <c r="G75" s="42" t="s">
        <v>34</v>
      </c>
      <c r="H75" s="68">
        <v>2022</v>
      </c>
      <c r="I75" s="45">
        <v>7000000</v>
      </c>
      <c r="J75" s="88">
        <v>7000000</v>
      </c>
      <c r="K75" s="88"/>
      <c r="L75" s="88"/>
      <c r="M75" s="88"/>
    </row>
    <row r="76" spans="5:13" s="32" customFormat="1" x14ac:dyDescent="0.25">
      <c r="E76" s="92" t="s">
        <v>68</v>
      </c>
      <c r="F76" s="42" t="s">
        <v>12</v>
      </c>
      <c r="G76" s="42" t="s">
        <v>34</v>
      </c>
      <c r="H76" s="68">
        <v>2025</v>
      </c>
      <c r="I76" s="45">
        <v>15000000</v>
      </c>
      <c r="J76" s="88"/>
      <c r="K76" s="88"/>
      <c r="L76" s="88">
        <v>5000000</v>
      </c>
      <c r="M76" s="88">
        <v>10000000</v>
      </c>
    </row>
    <row r="77" spans="5:13" s="32" customFormat="1" x14ac:dyDescent="0.25">
      <c r="E77" s="91" t="s">
        <v>69</v>
      </c>
      <c r="F77" s="42" t="s">
        <v>12</v>
      </c>
      <c r="G77" s="42" t="s">
        <v>34</v>
      </c>
      <c r="H77" s="68">
        <v>2023</v>
      </c>
      <c r="I77" s="45">
        <v>10000000</v>
      </c>
      <c r="J77" s="88">
        <v>3000000</v>
      </c>
      <c r="K77" s="88">
        <v>7000000</v>
      </c>
      <c r="L77" s="88"/>
      <c r="M77" s="88"/>
    </row>
    <row r="78" spans="5:13" s="32" customFormat="1" x14ac:dyDescent="0.25">
      <c r="E78" s="92" t="s">
        <v>70</v>
      </c>
      <c r="F78" s="42" t="s">
        <v>12</v>
      </c>
      <c r="G78" s="42" t="s">
        <v>34</v>
      </c>
      <c r="H78" s="68">
        <v>2025</v>
      </c>
      <c r="I78" s="45">
        <v>16000000</v>
      </c>
      <c r="J78" s="88"/>
      <c r="K78" s="88">
        <v>1000000</v>
      </c>
      <c r="L78" s="88">
        <v>5000000</v>
      </c>
      <c r="M78" s="88">
        <v>10000000</v>
      </c>
    </row>
    <row r="79" spans="5:13" s="32" customFormat="1" x14ac:dyDescent="0.25">
      <c r="E79" s="92" t="s">
        <v>71</v>
      </c>
      <c r="F79" s="42" t="s">
        <v>12</v>
      </c>
      <c r="G79" s="42" t="s">
        <v>34</v>
      </c>
      <c r="H79" s="68">
        <v>2025</v>
      </c>
      <c r="I79" s="45">
        <v>7000000</v>
      </c>
      <c r="J79" s="88"/>
      <c r="K79" s="88">
        <v>500000</v>
      </c>
      <c r="L79" s="88">
        <v>3500000</v>
      </c>
      <c r="M79" s="88">
        <v>3000000</v>
      </c>
    </row>
    <row r="80" spans="5:13" x14ac:dyDescent="0.25">
      <c r="E80" s="81" t="s">
        <v>72</v>
      </c>
      <c r="F80" s="75" t="s">
        <v>9</v>
      </c>
      <c r="G80" s="34" t="s">
        <v>34</v>
      </c>
      <c r="H80" s="76"/>
      <c r="I80" s="93">
        <f>I81+I82</f>
        <v>93597448</v>
      </c>
      <c r="J80" s="93">
        <f t="shared" ref="J80:M80" si="21">J81+J82</f>
        <v>15550898</v>
      </c>
      <c r="K80" s="93">
        <f t="shared" si="21"/>
        <v>13550898</v>
      </c>
      <c r="L80" s="93">
        <f t="shared" si="21"/>
        <v>13560826</v>
      </c>
      <c r="M80" s="93">
        <f t="shared" si="21"/>
        <v>18560826</v>
      </c>
    </row>
    <row r="81" spans="5:13" x14ac:dyDescent="0.25">
      <c r="E81" s="94" t="s">
        <v>11</v>
      </c>
      <c r="F81" s="34" t="s">
        <v>12</v>
      </c>
      <c r="G81" s="34" t="s">
        <v>34</v>
      </c>
      <c r="H81" s="39"/>
      <c r="I81" s="93">
        <v>75973976</v>
      </c>
      <c r="J81" s="37">
        <v>12000000</v>
      </c>
      <c r="K81" s="37">
        <v>10000000</v>
      </c>
      <c r="L81" s="37">
        <v>10000000</v>
      </c>
      <c r="M81" s="37">
        <v>15000000</v>
      </c>
    </row>
    <row r="82" spans="5:13" ht="13" x14ac:dyDescent="0.25">
      <c r="E82" s="95"/>
      <c r="F82" s="34" t="s">
        <v>13</v>
      </c>
      <c r="G82" s="34" t="s">
        <v>34</v>
      </c>
      <c r="H82" s="39"/>
      <c r="I82" s="93">
        <v>17623472</v>
      </c>
      <c r="J82" s="37">
        <v>3550898</v>
      </c>
      <c r="K82" s="96">
        <v>3550898</v>
      </c>
      <c r="L82" s="37">
        <v>3560826</v>
      </c>
      <c r="M82" s="37">
        <v>3560826</v>
      </c>
    </row>
    <row r="83" spans="5:13" x14ac:dyDescent="0.25">
      <c r="E83" s="83" t="s">
        <v>73</v>
      </c>
      <c r="F83" s="42"/>
      <c r="G83" s="42" t="s">
        <v>34</v>
      </c>
      <c r="H83" s="44"/>
      <c r="I83" s="45">
        <v>3600000</v>
      </c>
      <c r="J83" s="45">
        <v>800000</v>
      </c>
      <c r="K83" s="45">
        <v>800000</v>
      </c>
      <c r="L83" s="45">
        <v>800000</v>
      </c>
      <c r="M83" s="45">
        <v>800000</v>
      </c>
    </row>
    <row r="84" spans="5:13" x14ac:dyDescent="0.25">
      <c r="E84" s="83" t="s">
        <v>74</v>
      </c>
      <c r="F84" s="42"/>
      <c r="G84" s="42" t="s">
        <v>34</v>
      </c>
      <c r="H84" s="44"/>
      <c r="I84" s="45">
        <v>30000000</v>
      </c>
      <c r="J84" s="45">
        <v>5000000</v>
      </c>
      <c r="K84" s="45">
        <v>5000000</v>
      </c>
      <c r="L84" s="45">
        <v>5000000</v>
      </c>
      <c r="M84" s="45">
        <v>5000000</v>
      </c>
    </row>
    <row r="85" spans="5:13" x14ac:dyDescent="0.25">
      <c r="E85" s="74" t="s">
        <v>75</v>
      </c>
      <c r="F85" s="75" t="s">
        <v>9</v>
      </c>
      <c r="G85" s="34" t="s">
        <v>34</v>
      </c>
      <c r="H85" s="39"/>
      <c r="I85" s="93">
        <f>SUM(I86:I87)</f>
        <v>36368058</v>
      </c>
      <c r="J85" s="93">
        <v>5611186</v>
      </c>
      <c r="K85" s="93">
        <f>SUM(K86:K87)</f>
        <v>8686420</v>
      </c>
      <c r="L85" s="93">
        <f>SUM(L86:L87)</f>
        <v>8400000</v>
      </c>
      <c r="M85" s="93">
        <f>SUM(M86:M87)</f>
        <v>7000000</v>
      </c>
    </row>
    <row r="86" spans="5:13" x14ac:dyDescent="0.25">
      <c r="E86" s="38" t="s">
        <v>11</v>
      </c>
      <c r="F86" s="34" t="s">
        <v>12</v>
      </c>
      <c r="G86" s="34" t="s">
        <v>34</v>
      </c>
      <c r="H86" s="39"/>
      <c r="I86" s="72">
        <v>16680798</v>
      </c>
      <c r="J86" s="72">
        <f>J85-J87</f>
        <v>3497766</v>
      </c>
      <c r="K86" s="72">
        <f>2000000+880000</f>
        <v>2880000</v>
      </c>
      <c r="L86" s="72">
        <v>2400000</v>
      </c>
      <c r="M86" s="72">
        <v>2000000</v>
      </c>
    </row>
    <row r="87" spans="5:13" ht="18" customHeight="1" x14ac:dyDescent="0.25">
      <c r="E87" s="82"/>
      <c r="F87" s="34" t="s">
        <v>15</v>
      </c>
      <c r="G87" s="34" t="s">
        <v>34</v>
      </c>
      <c r="H87" s="39"/>
      <c r="I87" s="72">
        <v>19687260</v>
      </c>
      <c r="J87" s="72">
        <f>1613420+500000</f>
        <v>2113420</v>
      </c>
      <c r="K87" s="72">
        <f>806420+5000000</f>
        <v>5806420</v>
      </c>
      <c r="L87" s="72">
        <v>6000000</v>
      </c>
      <c r="M87" s="72">
        <v>5000000</v>
      </c>
    </row>
    <row r="88" spans="5:13" x14ac:dyDescent="0.25">
      <c r="E88" s="33" t="s">
        <v>76</v>
      </c>
      <c r="F88" s="34" t="s">
        <v>12</v>
      </c>
      <c r="G88" s="34" t="s">
        <v>34</v>
      </c>
      <c r="H88" s="39"/>
      <c r="I88" s="37">
        <v>28010000</v>
      </c>
      <c r="J88" s="37">
        <v>5550000</v>
      </c>
      <c r="K88" s="37">
        <v>5850000</v>
      </c>
      <c r="L88" s="37">
        <v>5950000</v>
      </c>
      <c r="M88" s="37">
        <v>5850000</v>
      </c>
    </row>
    <row r="89" spans="5:13" ht="13" x14ac:dyDescent="0.25">
      <c r="E89" s="40" t="s">
        <v>77</v>
      </c>
      <c r="F89" s="29" t="s">
        <v>9</v>
      </c>
      <c r="G89" s="29"/>
      <c r="H89" s="30"/>
      <c r="I89" s="31">
        <f>I90+I91+I92+I93</f>
        <v>31100000</v>
      </c>
      <c r="J89" s="31">
        <f t="shared" ref="J89:M89" si="22">J90+J91+J92+J93</f>
        <v>3600000</v>
      </c>
      <c r="K89" s="31">
        <f t="shared" si="22"/>
        <v>4300000</v>
      </c>
      <c r="L89" s="31">
        <f t="shared" si="22"/>
        <v>5400000</v>
      </c>
      <c r="M89" s="31">
        <f t="shared" si="22"/>
        <v>5500000</v>
      </c>
    </row>
    <row r="90" spans="5:13" ht="25" x14ac:dyDescent="0.25">
      <c r="E90" s="97" t="s">
        <v>78</v>
      </c>
      <c r="F90" s="34" t="s">
        <v>12</v>
      </c>
      <c r="G90" s="34" t="s">
        <v>34</v>
      </c>
      <c r="H90" s="39"/>
      <c r="I90" s="37">
        <v>6700000</v>
      </c>
      <c r="J90" s="37">
        <v>700000</v>
      </c>
      <c r="K90" s="37">
        <v>800000</v>
      </c>
      <c r="L90" s="37">
        <v>900000</v>
      </c>
      <c r="M90" s="37">
        <v>500000</v>
      </c>
    </row>
    <row r="91" spans="5:13" s="32" customFormat="1" ht="16.5" customHeight="1" x14ac:dyDescent="0.25">
      <c r="E91" s="98" t="s">
        <v>79</v>
      </c>
      <c r="F91" s="34" t="s">
        <v>12</v>
      </c>
      <c r="G91" s="34" t="s">
        <v>34</v>
      </c>
      <c r="H91" s="99"/>
      <c r="I91" s="37">
        <v>14000000</v>
      </c>
      <c r="J91" s="37">
        <v>1000000</v>
      </c>
      <c r="K91" s="37">
        <v>1000000</v>
      </c>
      <c r="L91" s="37">
        <v>1000000</v>
      </c>
      <c r="M91" s="37">
        <v>1000000</v>
      </c>
    </row>
    <row r="92" spans="5:13" s="32" customFormat="1" ht="25" x14ac:dyDescent="0.25">
      <c r="E92" s="100" t="s">
        <v>80</v>
      </c>
      <c r="F92" s="98" t="s">
        <v>15</v>
      </c>
      <c r="G92" s="58"/>
      <c r="H92" s="101"/>
      <c r="I92" s="37">
        <v>10400000</v>
      </c>
      <c r="J92" s="37">
        <v>1400000</v>
      </c>
      <c r="K92" s="37">
        <v>2000000</v>
      </c>
      <c r="L92" s="37">
        <v>3000000</v>
      </c>
      <c r="M92" s="37">
        <v>3500000</v>
      </c>
    </row>
    <row r="93" spans="5:13" s="32" customFormat="1" x14ac:dyDescent="0.25">
      <c r="E93" s="100" t="s">
        <v>25</v>
      </c>
      <c r="F93" s="98" t="s">
        <v>12</v>
      </c>
      <c r="G93" s="58"/>
      <c r="H93" s="101"/>
      <c r="I93" s="37"/>
      <c r="J93" s="37">
        <v>500000</v>
      </c>
      <c r="K93" s="37">
        <v>500000</v>
      </c>
      <c r="L93" s="37">
        <v>500000</v>
      </c>
      <c r="M93" s="37">
        <v>500000</v>
      </c>
    </row>
    <row r="94" spans="5:13" ht="13" x14ac:dyDescent="0.25">
      <c r="E94" s="40" t="s">
        <v>81</v>
      </c>
      <c r="F94" s="29" t="s">
        <v>9</v>
      </c>
      <c r="G94" s="29"/>
      <c r="H94" s="30"/>
      <c r="I94" s="31">
        <f>SUM(I95:I97)+I100</f>
        <v>43790011</v>
      </c>
      <c r="J94" s="31">
        <f t="shared" ref="J94:M94" si="23">SUM(J95:J97)+J100</f>
        <v>10771000</v>
      </c>
      <c r="K94" s="31">
        <f t="shared" si="23"/>
        <v>11740000</v>
      </c>
      <c r="L94" s="31">
        <f t="shared" si="23"/>
        <v>12450000</v>
      </c>
      <c r="M94" s="31">
        <f t="shared" si="23"/>
        <v>3750000</v>
      </c>
    </row>
    <row r="95" spans="5:13" s="32" customFormat="1" x14ac:dyDescent="0.25">
      <c r="E95" s="51" t="s">
        <v>82</v>
      </c>
      <c r="F95" s="58" t="s">
        <v>12</v>
      </c>
      <c r="G95" s="58" t="s">
        <v>34</v>
      </c>
      <c r="H95" s="101">
        <v>2024</v>
      </c>
      <c r="I95" s="37">
        <v>9800000</v>
      </c>
      <c r="J95" s="37">
        <v>3480000</v>
      </c>
      <c r="K95" s="37">
        <v>3500000</v>
      </c>
      <c r="L95" s="37">
        <v>2200000</v>
      </c>
      <c r="M95" s="37"/>
    </row>
    <row r="96" spans="5:13" x14ac:dyDescent="0.25">
      <c r="E96" s="51" t="s">
        <v>83</v>
      </c>
      <c r="F96" s="58" t="s">
        <v>12</v>
      </c>
      <c r="G96" s="58" t="s">
        <v>34</v>
      </c>
      <c r="H96" s="69"/>
      <c r="I96" s="37">
        <v>22980011</v>
      </c>
      <c r="J96" s="72">
        <v>2956000</v>
      </c>
      <c r="K96" s="72">
        <v>3000000</v>
      </c>
      <c r="L96" s="72">
        <v>5000000</v>
      </c>
      <c r="M96" s="72">
        <v>2000000</v>
      </c>
    </row>
    <row r="97" spans="5:13" ht="17.25" customHeight="1" x14ac:dyDescent="0.25">
      <c r="E97" s="102" t="s">
        <v>84</v>
      </c>
      <c r="F97" s="58" t="s">
        <v>9</v>
      </c>
      <c r="G97" s="51" t="s">
        <v>85</v>
      </c>
      <c r="H97" s="69">
        <v>2025</v>
      </c>
      <c r="I97" s="103">
        <f>SUM(I98:I99)</f>
        <v>11010000</v>
      </c>
      <c r="J97" s="103">
        <v>2835000</v>
      </c>
      <c r="K97" s="103">
        <v>3740000</v>
      </c>
      <c r="L97" s="103">
        <v>3750000</v>
      </c>
      <c r="M97" s="103">
        <v>250000</v>
      </c>
    </row>
    <row r="98" spans="5:13" x14ac:dyDescent="0.25">
      <c r="E98" s="104" t="s">
        <v>11</v>
      </c>
      <c r="F98" s="58" t="s">
        <v>12</v>
      </c>
      <c r="G98" s="51"/>
      <c r="H98" s="69"/>
      <c r="I98" s="103">
        <v>4665000</v>
      </c>
      <c r="J98" s="103">
        <f t="shared" ref="J98:M98" si="24">J97-J99</f>
        <v>1134000</v>
      </c>
      <c r="K98" s="103">
        <f t="shared" si="24"/>
        <v>1496000</v>
      </c>
      <c r="L98" s="103">
        <f t="shared" si="24"/>
        <v>1500000</v>
      </c>
      <c r="M98" s="103">
        <f t="shared" si="24"/>
        <v>100000</v>
      </c>
    </row>
    <row r="99" spans="5:13" x14ac:dyDescent="0.25">
      <c r="E99" s="102"/>
      <c r="F99" s="58" t="s">
        <v>15</v>
      </c>
      <c r="G99" s="51"/>
      <c r="H99" s="69"/>
      <c r="I99" s="103">
        <v>6345000</v>
      </c>
      <c r="J99" s="103">
        <f>J97*0.6</f>
        <v>1701000</v>
      </c>
      <c r="K99" s="103">
        <f t="shared" ref="K99:M99" si="25">K97*0.6</f>
        <v>2244000</v>
      </c>
      <c r="L99" s="103">
        <f t="shared" si="25"/>
        <v>2250000</v>
      </c>
      <c r="M99" s="103">
        <f t="shared" si="25"/>
        <v>150000</v>
      </c>
    </row>
    <row r="100" spans="5:13" x14ac:dyDescent="0.25">
      <c r="E100" s="102" t="s">
        <v>25</v>
      </c>
      <c r="F100" s="58" t="s">
        <v>9</v>
      </c>
      <c r="G100" s="51"/>
      <c r="H100" s="69"/>
      <c r="I100" s="103"/>
      <c r="J100" s="103">
        <v>1500000</v>
      </c>
      <c r="K100" s="103">
        <v>1500000</v>
      </c>
      <c r="L100" s="103">
        <v>1500000</v>
      </c>
      <c r="M100" s="103">
        <v>1500000</v>
      </c>
    </row>
    <row r="101" spans="5:13" x14ac:dyDescent="0.25">
      <c r="E101" s="102"/>
      <c r="F101" s="58" t="s">
        <v>12</v>
      </c>
      <c r="G101" s="51"/>
      <c r="H101" s="69"/>
      <c r="I101" s="103"/>
      <c r="J101" s="103">
        <v>500000</v>
      </c>
      <c r="K101" s="103">
        <v>500000</v>
      </c>
      <c r="L101" s="103">
        <v>500000</v>
      </c>
      <c r="M101" s="103">
        <v>500000</v>
      </c>
    </row>
    <row r="102" spans="5:13" ht="17.25" customHeight="1" x14ac:dyDescent="0.25">
      <c r="E102" s="102"/>
      <c r="F102" s="58" t="s">
        <v>15</v>
      </c>
      <c r="G102" s="51"/>
      <c r="H102" s="69"/>
      <c r="I102" s="103"/>
      <c r="J102" s="103">
        <v>1000000</v>
      </c>
      <c r="K102" s="103">
        <v>1000000</v>
      </c>
      <c r="L102" s="103">
        <v>1000000</v>
      </c>
      <c r="M102" s="103">
        <v>1000000</v>
      </c>
    </row>
    <row r="103" spans="5:13" ht="13" x14ac:dyDescent="0.25">
      <c r="E103" s="40" t="s">
        <v>86</v>
      </c>
      <c r="F103" s="29" t="s">
        <v>9</v>
      </c>
      <c r="G103" s="29"/>
      <c r="H103" s="30"/>
      <c r="I103" s="31">
        <f>I104+I105+I108</f>
        <v>179800</v>
      </c>
      <c r="J103" s="31">
        <f t="shared" ref="J103:M103" si="26">J104+J105+J108</f>
        <v>160000</v>
      </c>
      <c r="K103" s="31">
        <f t="shared" si="26"/>
        <v>120000</v>
      </c>
      <c r="L103" s="31">
        <f t="shared" si="26"/>
        <v>100000</v>
      </c>
      <c r="M103" s="31">
        <f t="shared" si="26"/>
        <v>100000</v>
      </c>
    </row>
    <row r="104" spans="5:13" x14ac:dyDescent="0.25">
      <c r="E104" s="102" t="s">
        <v>87</v>
      </c>
      <c r="F104" s="58" t="s">
        <v>15</v>
      </c>
      <c r="G104" s="51" t="s">
        <v>85</v>
      </c>
      <c r="H104" s="69">
        <v>2022</v>
      </c>
      <c r="I104" s="105">
        <v>120000</v>
      </c>
      <c r="J104" s="54">
        <v>60000</v>
      </c>
      <c r="K104" s="54"/>
      <c r="L104" s="54"/>
      <c r="M104" s="54"/>
    </row>
    <row r="105" spans="5:13" ht="25.5" customHeight="1" x14ac:dyDescent="0.25">
      <c r="E105" s="102" t="s">
        <v>88</v>
      </c>
      <c r="F105" s="58" t="s">
        <v>9</v>
      </c>
      <c r="G105" s="58" t="s">
        <v>34</v>
      </c>
      <c r="H105" s="69">
        <v>2023</v>
      </c>
      <c r="I105" s="105">
        <f>I106+I107</f>
        <v>59800</v>
      </c>
      <c r="J105" s="54"/>
      <c r="K105" s="37">
        <f t="shared" ref="K105" si="27">K106+K107</f>
        <v>20000</v>
      </c>
      <c r="L105" s="54"/>
      <c r="M105" s="54"/>
    </row>
    <row r="106" spans="5:13" x14ac:dyDescent="0.25">
      <c r="E106" s="104" t="s">
        <v>11</v>
      </c>
      <c r="F106" s="58" t="s">
        <v>12</v>
      </c>
      <c r="G106" s="58" t="s">
        <v>34</v>
      </c>
      <c r="H106" s="69"/>
      <c r="I106" s="105">
        <v>23920</v>
      </c>
      <c r="J106" s="54"/>
      <c r="K106" s="37">
        <v>8000</v>
      </c>
      <c r="L106" s="54"/>
      <c r="M106" s="54"/>
    </row>
    <row r="107" spans="5:13" x14ac:dyDescent="0.25">
      <c r="E107" s="104"/>
      <c r="F107" s="58" t="s">
        <v>15</v>
      </c>
      <c r="G107" s="58" t="s">
        <v>34</v>
      </c>
      <c r="H107" s="69"/>
      <c r="I107" s="105">
        <v>35880</v>
      </c>
      <c r="J107" s="54"/>
      <c r="K107" s="37">
        <v>12000</v>
      </c>
      <c r="L107" s="54"/>
      <c r="M107" s="54"/>
    </row>
    <row r="108" spans="5:13" x14ac:dyDescent="0.25">
      <c r="E108" s="51" t="s">
        <v>25</v>
      </c>
      <c r="F108" s="58" t="s">
        <v>12</v>
      </c>
      <c r="G108" s="58"/>
      <c r="H108" s="69"/>
      <c r="I108" s="105"/>
      <c r="J108" s="54">
        <v>100000</v>
      </c>
      <c r="K108" s="54">
        <v>100000</v>
      </c>
      <c r="L108" s="54">
        <v>100000</v>
      </c>
      <c r="M108" s="54">
        <v>100000</v>
      </c>
    </row>
    <row r="109" spans="5:13" ht="13" x14ac:dyDescent="0.25">
      <c r="E109" s="40" t="s">
        <v>89</v>
      </c>
      <c r="F109" s="29" t="s">
        <v>9</v>
      </c>
      <c r="G109" s="29" t="s">
        <v>90</v>
      </c>
      <c r="H109" s="30"/>
      <c r="I109" s="31">
        <f>I110</f>
        <v>0</v>
      </c>
      <c r="J109" s="31">
        <f t="shared" ref="J109:M109" si="28">J110</f>
        <v>60000</v>
      </c>
      <c r="K109" s="31">
        <f t="shared" si="28"/>
        <v>60000</v>
      </c>
      <c r="L109" s="31">
        <f t="shared" si="28"/>
        <v>60000</v>
      </c>
      <c r="M109" s="31">
        <f t="shared" si="28"/>
        <v>60000</v>
      </c>
    </row>
    <row r="110" spans="5:13" ht="15" customHeight="1" x14ac:dyDescent="0.25">
      <c r="E110" s="51" t="s">
        <v>91</v>
      </c>
      <c r="F110" s="58" t="s">
        <v>12</v>
      </c>
      <c r="G110" s="58" t="s">
        <v>90</v>
      </c>
      <c r="H110" s="69"/>
      <c r="I110" s="54"/>
      <c r="J110" s="54">
        <v>60000</v>
      </c>
      <c r="K110" s="54">
        <v>60000</v>
      </c>
      <c r="L110" s="54">
        <v>60000</v>
      </c>
      <c r="M110" s="54">
        <v>60000</v>
      </c>
    </row>
    <row r="111" spans="5:13" ht="14" x14ac:dyDescent="0.25">
      <c r="E111" s="106"/>
      <c r="F111" s="107"/>
      <c r="G111" s="107"/>
      <c r="H111" s="108"/>
      <c r="I111" s="109"/>
    </row>
    <row r="112" spans="5:13" ht="14" x14ac:dyDescent="0.25">
      <c r="E112" s="110" t="s">
        <v>92</v>
      </c>
      <c r="F112" s="107"/>
      <c r="G112" s="107"/>
      <c r="H112" s="108"/>
      <c r="I112" s="109"/>
    </row>
    <row r="113" spans="5:9" ht="14" x14ac:dyDescent="0.25">
      <c r="E113" s="111" t="s">
        <v>93</v>
      </c>
      <c r="F113" s="107"/>
      <c r="G113" s="107"/>
      <c r="H113" s="108"/>
      <c r="I113" s="109"/>
    </row>
    <row r="114" spans="5:9" x14ac:dyDescent="0.25">
      <c r="E114" s="110" t="s">
        <v>94</v>
      </c>
      <c r="F114" s="112"/>
      <c r="G114" s="112"/>
      <c r="H114" s="113"/>
      <c r="I114" s="114"/>
    </row>
    <row r="115" spans="5:9" ht="15" customHeight="1" x14ac:dyDescent="0.25">
      <c r="E115" s="110" t="s">
        <v>95</v>
      </c>
      <c r="F115" s="112"/>
      <c r="G115" s="112"/>
      <c r="H115" s="113"/>
      <c r="I115" s="114"/>
    </row>
    <row r="116" spans="5:9" x14ac:dyDescent="0.25">
      <c r="E116" s="110" t="s">
        <v>96</v>
      </c>
      <c r="F116" s="112"/>
      <c r="G116" s="112"/>
      <c r="H116" s="113"/>
      <c r="I116" s="114"/>
    </row>
  </sheetData>
  <autoFilter ref="E4:M110" xr:uid="{00000000-0009-0000-0000-000001000000}"/>
  <mergeCells count="1">
    <mergeCell ref="A3:D3"/>
  </mergeCells>
  <pageMargins left="0.31496062992125984" right="0.31496062992125984" top="0.35433070866141736" bottom="0.35433070866141736" header="0.31496062992125984" footer="0.31496062992125984"/>
  <pageSetup paperSize="9" scale="9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INV</vt:lpstr>
      <vt:lpstr>'4 INV'!Print_Titles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Kriesenthal</dc:creator>
  <cp:lastModifiedBy>Robert Kriesenthal</cp:lastModifiedBy>
  <dcterms:created xsi:type="dcterms:W3CDTF">2021-06-29T07:45:54Z</dcterms:created>
  <dcterms:modified xsi:type="dcterms:W3CDTF">2021-06-29T07:46:32Z</dcterms:modified>
</cp:coreProperties>
</file>