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5230" windowHeight="6030" tabRatio="849"/>
  </bookViews>
  <sheets>
    <sheet name="Koondvorm(1)" sheetId="3" r:id="rId1"/>
    <sheet name="LK tulud (2)" sheetId="36" r:id="rId2"/>
    <sheet name="Omatulud (3)" sheetId="37" r:id="rId3"/>
    <sheet name="Toetused (4)" sheetId="39" r:id="rId4"/>
    <sheet name="Kulud (5)" sheetId="40" r:id="rId5"/>
    <sheet name="Inv koond(6a)" sheetId="31" r:id="rId6"/>
    <sheet name="Inv infokaart(6b)" sheetId="32" r:id="rId7"/>
    <sheet name="Inv infokaardi lisa(6c)" sheetId="33" r:id="rId8"/>
    <sheet name="välisprojektid (7)" sheetId="34" r:id="rId9"/>
  </sheets>
  <externalReferences>
    <externalReference r:id="rId10"/>
  </externalReferences>
  <definedNames>
    <definedName name="_xlnm._FilterDatabase" localSheetId="4" hidden="1">'Kulud (5)'!$A$5:$F$115</definedName>
    <definedName name="_xlnm._FilterDatabase" localSheetId="2" hidden="1">'Omatulud (3)'!$A$6:$B$103</definedName>
    <definedName name="_xlnm._FilterDatabase" localSheetId="3" hidden="1">'Toetused (4)'!$A$5:$B$25</definedName>
    <definedName name="job_levels">OFFSET(job_levels_range,0,0,COUNTA(job_levels_range),1)</definedName>
    <definedName name="job_names">OFFSET(job_names_range,0,0,COUNTA(job_names_range),1)</definedName>
    <definedName name="joblevels">'[1]Job Names'!$H$9:$H$35</definedName>
    <definedName name="jobnames">#N/A</definedName>
    <definedName name="language_list">'[1]Job Names'!$E$2:$E$5</definedName>
    <definedName name="Maalist">[1]Maakonnad!$A$1:$A$15</definedName>
    <definedName name="OLE_LINK1" localSheetId="4">'Kulud (5)'!#REF!</definedName>
    <definedName name="Prinditiitlid" localSheetId="0">'Koondvorm(1)'!#REF!</definedName>
    <definedName name="_xlnm.Print_Area" localSheetId="0">'Koondvorm(1)'!$A$1:$K$36</definedName>
    <definedName name="_xlnm.Print_Titles" localSheetId="5">'Inv koond(6a)'!$6:$6</definedName>
    <definedName name="zJob">'[1]Job Families'!$D$1:$D$481</definedName>
    <definedName name="zLev">'[1]Job Families'!$E$1:$E$481</definedName>
    <definedName name="zPnt">'[1]Job Families'!$F$1:$F$481</definedName>
    <definedName name="zPntH">'[1]Job Families'!$H$1:$H$481</definedName>
    <definedName name="zPntL">'[1]Job Families'!$G$1:$G$481</definedName>
  </definedNames>
  <calcPr calcId="145621"/>
</workbook>
</file>

<file path=xl/calcChain.xml><?xml version="1.0" encoding="utf-8"?>
<calcChain xmlns="http://schemas.openxmlformats.org/spreadsheetml/2006/main">
  <c r="B7" i="39" l="1"/>
  <c r="B11" i="39"/>
  <c r="B16" i="39"/>
  <c r="B21" i="39"/>
  <c r="H30" i="31"/>
  <c r="H23" i="31"/>
  <c r="F23" i="31"/>
  <c r="D23" i="31"/>
  <c r="J22" i="31"/>
  <c r="H22" i="31"/>
  <c r="G22" i="31"/>
  <c r="F22" i="31"/>
  <c r="E22" i="31"/>
  <c r="D22" i="31"/>
  <c r="J21" i="31"/>
  <c r="J20" i="31" s="1"/>
  <c r="H21" i="31"/>
  <c r="G21" i="31"/>
  <c r="F21" i="31"/>
  <c r="F20" i="31" s="1"/>
  <c r="E21" i="31"/>
  <c r="E20" i="31" s="1"/>
  <c r="D21" i="31"/>
  <c r="H20" i="31"/>
  <c r="G20" i="31"/>
  <c r="D20" i="31"/>
  <c r="H16" i="31"/>
  <c r="F16" i="31"/>
  <c r="D16" i="31"/>
  <c r="H15" i="31"/>
  <c r="F15" i="31"/>
  <c r="F13" i="31" s="1"/>
  <c r="D15" i="31"/>
  <c r="H14" i="31"/>
  <c r="H13" i="31" s="1"/>
  <c r="F14" i="31"/>
  <c r="D14" i="31"/>
  <c r="D13" i="31" s="1"/>
  <c r="J8" i="31"/>
  <c r="H8" i="31"/>
  <c r="G8" i="31"/>
  <c r="F8" i="31"/>
  <c r="E8" i="31"/>
  <c r="D8" i="31"/>
  <c r="C12" i="36"/>
  <c r="C13" i="36"/>
  <c r="C8" i="36"/>
  <c r="F41" i="40" l="1"/>
  <c r="F37" i="40"/>
  <c r="F38" i="40"/>
  <c r="F39" i="40"/>
  <c r="F40" i="40"/>
  <c r="D36" i="40"/>
  <c r="F36" i="40" s="1"/>
  <c r="F26" i="40"/>
  <c r="F27" i="40"/>
  <c r="F28" i="40"/>
  <c r="F25" i="40"/>
  <c r="N39" i="40" l="1"/>
  <c r="O39" i="40" s="1"/>
  <c r="I39" i="40"/>
  <c r="G35" i="40"/>
  <c r="G24" i="40"/>
  <c r="I115" i="40" l="1"/>
  <c r="H115" i="40"/>
  <c r="F115" i="40"/>
  <c r="I114" i="40"/>
  <c r="H114" i="40"/>
  <c r="F114" i="40"/>
  <c r="I113" i="40"/>
  <c r="H113" i="40"/>
  <c r="F113" i="40"/>
  <c r="I112" i="40"/>
  <c r="H112" i="40"/>
  <c r="F112" i="40"/>
  <c r="I111" i="40"/>
  <c r="H111" i="40"/>
  <c r="F111" i="40"/>
  <c r="I110" i="40"/>
  <c r="H110" i="40"/>
  <c r="F110" i="40"/>
  <c r="I109" i="40"/>
  <c r="H109" i="40"/>
  <c r="F109" i="40"/>
  <c r="I108" i="40"/>
  <c r="H108" i="40"/>
  <c r="F108" i="40"/>
  <c r="I107" i="40"/>
  <c r="H107" i="40"/>
  <c r="F107" i="40"/>
  <c r="I106" i="40"/>
  <c r="H106" i="40"/>
  <c r="F106" i="40"/>
  <c r="I105" i="40"/>
  <c r="H105" i="40"/>
  <c r="F105" i="40"/>
  <c r="I104" i="40"/>
  <c r="H104" i="40"/>
  <c r="F104" i="40"/>
  <c r="I103" i="40"/>
  <c r="H103" i="40"/>
  <c r="F103" i="40"/>
  <c r="I102" i="40"/>
  <c r="H102" i="40"/>
  <c r="F102" i="40"/>
  <c r="I101" i="40"/>
  <c r="H101" i="40"/>
  <c r="F101" i="40"/>
  <c r="I100" i="40"/>
  <c r="H100" i="40"/>
  <c r="F100" i="40"/>
  <c r="I99" i="40"/>
  <c r="H99" i="40"/>
  <c r="F99" i="40"/>
  <c r="I98" i="40"/>
  <c r="H98" i="40"/>
  <c r="F98" i="40"/>
  <c r="I97" i="40"/>
  <c r="H97" i="40"/>
  <c r="F97" i="40"/>
  <c r="I96" i="40"/>
  <c r="H96" i="40"/>
  <c r="F96" i="40"/>
  <c r="I95" i="40"/>
  <c r="H95" i="40"/>
  <c r="F95" i="40"/>
  <c r="I94" i="40"/>
  <c r="H94" i="40"/>
  <c r="F94" i="40"/>
  <c r="I93" i="40"/>
  <c r="H93" i="40"/>
  <c r="F93" i="40"/>
  <c r="I92" i="40"/>
  <c r="H92" i="40"/>
  <c r="F92" i="40"/>
  <c r="I91" i="40"/>
  <c r="H91" i="40"/>
  <c r="F91" i="40"/>
  <c r="I90" i="40"/>
  <c r="H90" i="40"/>
  <c r="F90" i="40"/>
  <c r="I89" i="40"/>
  <c r="H89" i="40"/>
  <c r="F89" i="40"/>
  <c r="I88" i="40"/>
  <c r="H88" i="40"/>
  <c r="F88" i="40"/>
  <c r="I87" i="40"/>
  <c r="H87" i="40"/>
  <c r="F87" i="40"/>
  <c r="I86" i="40"/>
  <c r="H86" i="40"/>
  <c r="F86" i="40"/>
  <c r="I85" i="40"/>
  <c r="H85" i="40"/>
  <c r="F85" i="40"/>
  <c r="I84" i="40"/>
  <c r="H84" i="40"/>
  <c r="F84" i="40"/>
  <c r="I83" i="40"/>
  <c r="H83" i="40"/>
  <c r="F83" i="40"/>
  <c r="I82" i="40"/>
  <c r="H82" i="40"/>
  <c r="F82" i="40"/>
  <c r="I81" i="40"/>
  <c r="H81" i="40"/>
  <c r="F81" i="40"/>
  <c r="I80" i="40"/>
  <c r="H80" i="40"/>
  <c r="F80" i="40"/>
  <c r="I79" i="40"/>
  <c r="H79" i="40"/>
  <c r="F79" i="40"/>
  <c r="I78" i="40"/>
  <c r="H78" i="40"/>
  <c r="D78" i="40"/>
  <c r="F78" i="40" s="1"/>
  <c r="I77" i="40"/>
  <c r="H77" i="40"/>
  <c r="F77" i="40"/>
  <c r="I76" i="40"/>
  <c r="H76" i="40"/>
  <c r="F76" i="40"/>
  <c r="I75" i="40"/>
  <c r="H75" i="40"/>
  <c r="F75" i="40"/>
  <c r="I74" i="40"/>
  <c r="H74" i="40"/>
  <c r="F74" i="40"/>
  <c r="I73" i="40"/>
  <c r="H73" i="40"/>
  <c r="F73" i="40"/>
  <c r="I72" i="40"/>
  <c r="H72" i="40"/>
  <c r="F72" i="40"/>
  <c r="I71" i="40"/>
  <c r="H71" i="40"/>
  <c r="F71" i="40"/>
  <c r="I70" i="40"/>
  <c r="H70" i="40"/>
  <c r="F70" i="40"/>
  <c r="I69" i="40"/>
  <c r="H69" i="40"/>
  <c r="F69" i="40"/>
  <c r="I68" i="40"/>
  <c r="H68" i="40"/>
  <c r="F68" i="40"/>
  <c r="I67" i="40"/>
  <c r="H67" i="40"/>
  <c r="F67" i="40"/>
  <c r="I66" i="40"/>
  <c r="H66" i="40"/>
  <c r="F66" i="40"/>
  <c r="I65" i="40"/>
  <c r="H65" i="40"/>
  <c r="F65" i="40"/>
  <c r="I64" i="40"/>
  <c r="H64" i="40"/>
  <c r="D64" i="40"/>
  <c r="F64" i="40" s="1"/>
  <c r="I63" i="40"/>
  <c r="H63" i="40"/>
  <c r="F63" i="40"/>
  <c r="I62" i="40"/>
  <c r="H62" i="40"/>
  <c r="F62" i="40"/>
  <c r="I61" i="40"/>
  <c r="H61" i="40"/>
  <c r="F61" i="40"/>
  <c r="I60" i="40"/>
  <c r="H60" i="40"/>
  <c r="F60" i="40"/>
  <c r="I59" i="40"/>
  <c r="H59" i="40"/>
  <c r="F59" i="40"/>
  <c r="I58" i="40"/>
  <c r="H58" i="40"/>
  <c r="F58" i="40"/>
  <c r="I57" i="40"/>
  <c r="H57" i="40"/>
  <c r="E57" i="40"/>
  <c r="D57" i="40"/>
  <c r="I56" i="40"/>
  <c r="H56" i="40"/>
  <c r="F56" i="40"/>
  <c r="I55" i="40"/>
  <c r="H55" i="40"/>
  <c r="D55" i="40"/>
  <c r="F55" i="40" s="1"/>
  <c r="I54" i="40"/>
  <c r="H54" i="40"/>
  <c r="E54" i="40"/>
  <c r="D54" i="40"/>
  <c r="I53" i="40"/>
  <c r="H53" i="40"/>
  <c r="F53" i="40"/>
  <c r="I52" i="40"/>
  <c r="H52" i="40"/>
  <c r="I51" i="40"/>
  <c r="H51" i="40"/>
  <c r="F51" i="40"/>
  <c r="I50" i="40"/>
  <c r="H50" i="40"/>
  <c r="F50" i="40"/>
  <c r="I49" i="40"/>
  <c r="H49" i="40"/>
  <c r="F49" i="40"/>
  <c r="I48" i="40"/>
  <c r="H48" i="40"/>
  <c r="F48" i="40"/>
  <c r="I47" i="40"/>
  <c r="H47" i="40"/>
  <c r="F47" i="40"/>
  <c r="I46" i="40"/>
  <c r="H46" i="40"/>
  <c r="F46" i="40"/>
  <c r="I45" i="40"/>
  <c r="H45" i="40"/>
  <c r="F45" i="40"/>
  <c r="I44" i="40"/>
  <c r="H44" i="40"/>
  <c r="F44" i="40"/>
  <c r="I43" i="40"/>
  <c r="H43" i="40"/>
  <c r="F43" i="40"/>
  <c r="I42" i="40"/>
  <c r="I34" i="40"/>
  <c r="H34" i="40"/>
  <c r="F34" i="40"/>
  <c r="I33" i="40"/>
  <c r="H33" i="40"/>
  <c r="F33" i="40"/>
  <c r="I32" i="40"/>
  <c r="H32" i="40"/>
  <c r="F32" i="40"/>
  <c r="I31" i="40"/>
  <c r="H31" i="40"/>
  <c r="F31" i="40"/>
  <c r="I30" i="40"/>
  <c r="H30" i="40"/>
  <c r="F30" i="40"/>
  <c r="I29" i="40"/>
  <c r="H29" i="40"/>
  <c r="F29" i="40"/>
  <c r="I23" i="40"/>
  <c r="H23" i="40"/>
  <c r="F23" i="40"/>
  <c r="I22" i="40"/>
  <c r="H22" i="40"/>
  <c r="F22" i="40"/>
  <c r="I21" i="40"/>
  <c r="H21" i="40"/>
  <c r="F21" i="40"/>
  <c r="I20" i="40"/>
  <c r="H20" i="40"/>
  <c r="F20" i="40"/>
  <c r="I19" i="40"/>
  <c r="H19" i="40"/>
  <c r="F19" i="40"/>
  <c r="I18" i="40"/>
  <c r="H18" i="40"/>
  <c r="F18" i="40"/>
  <c r="I17" i="40"/>
  <c r="H17" i="40"/>
  <c r="E17" i="40"/>
  <c r="D17" i="40"/>
  <c r="I16" i="40"/>
  <c r="H16" i="40"/>
  <c r="E16" i="40"/>
  <c r="D16" i="40"/>
  <c r="I15" i="40"/>
  <c r="H15" i="40"/>
  <c r="F15" i="40"/>
  <c r="I14" i="40"/>
  <c r="H14" i="40"/>
  <c r="E14" i="40"/>
  <c r="I13" i="40"/>
  <c r="H13" i="40"/>
  <c r="I12" i="40"/>
  <c r="H12" i="40"/>
  <c r="I11" i="40"/>
  <c r="H11" i="40"/>
  <c r="F11" i="40"/>
  <c r="I10" i="40"/>
  <c r="H10" i="40"/>
  <c r="I9" i="40"/>
  <c r="H9" i="40"/>
  <c r="F9" i="40"/>
  <c r="I8" i="40"/>
  <c r="H8" i="40"/>
  <c r="I7" i="40"/>
  <c r="H7" i="40"/>
  <c r="F7" i="40"/>
  <c r="I6" i="40"/>
  <c r="H6" i="40"/>
  <c r="F6" i="40"/>
  <c r="E52" i="40" l="1"/>
  <c r="E8" i="40" s="1"/>
  <c r="E13" i="40" s="1"/>
  <c r="D14" i="40"/>
  <c r="F14" i="40" s="1"/>
  <c r="F54" i="40"/>
  <c r="F57" i="40"/>
  <c r="D52" i="40"/>
  <c r="F52" i="40" s="1"/>
  <c r="F16" i="40"/>
  <c r="F17" i="40"/>
  <c r="F12" i="40"/>
  <c r="G27" i="39"/>
  <c r="F27" i="39"/>
  <c r="G26" i="39"/>
  <c r="F26" i="39"/>
  <c r="D26" i="39"/>
  <c r="G25" i="39"/>
  <c r="F25" i="39"/>
  <c r="D25" i="39"/>
  <c r="G24" i="39"/>
  <c r="F24" i="39"/>
  <c r="D24" i="39"/>
  <c r="G23" i="39"/>
  <c r="F23" i="39"/>
  <c r="B23" i="39"/>
  <c r="D23" i="39" s="1"/>
  <c r="G22" i="39"/>
  <c r="F22" i="39"/>
  <c r="D22" i="39"/>
  <c r="G21" i="39"/>
  <c r="F21" i="39"/>
  <c r="G20" i="39"/>
  <c r="F20" i="39"/>
  <c r="D20" i="39"/>
  <c r="G19" i="39"/>
  <c r="F19" i="39"/>
  <c r="D19" i="39"/>
  <c r="G18" i="39"/>
  <c r="F18" i="39"/>
  <c r="B18" i="39"/>
  <c r="D18" i="39" s="1"/>
  <c r="G17" i="39"/>
  <c r="F17" i="39"/>
  <c r="D17" i="39"/>
  <c r="G16" i="39"/>
  <c r="F16" i="39"/>
  <c r="G15" i="39"/>
  <c r="F15" i="39"/>
  <c r="G14" i="39"/>
  <c r="F14" i="39"/>
  <c r="D14" i="39"/>
  <c r="G13" i="39"/>
  <c r="F13" i="39"/>
  <c r="D13" i="39"/>
  <c r="G12" i="39"/>
  <c r="F12" i="39"/>
  <c r="B12" i="39"/>
  <c r="D12" i="39" s="1"/>
  <c r="G11" i="39"/>
  <c r="F11" i="39"/>
  <c r="G10" i="39"/>
  <c r="F10" i="39"/>
  <c r="G9" i="39"/>
  <c r="F9" i="39"/>
  <c r="D9" i="39"/>
  <c r="G8" i="39"/>
  <c r="F8" i="39"/>
  <c r="D8" i="39"/>
  <c r="G7" i="39"/>
  <c r="F7" i="39"/>
  <c r="C7" i="39"/>
  <c r="C5" i="39" s="1"/>
  <c r="D7" i="39"/>
  <c r="G6" i="39"/>
  <c r="F6" i="39"/>
  <c r="D6" i="39"/>
  <c r="G5" i="39"/>
  <c r="F5" i="39"/>
  <c r="G103" i="37"/>
  <c r="F103" i="37"/>
  <c r="D103" i="37"/>
  <c r="G102" i="37"/>
  <c r="F102" i="37"/>
  <c r="D102" i="37"/>
  <c r="G101" i="37"/>
  <c r="F101" i="37"/>
  <c r="D101" i="37"/>
  <c r="G100" i="37"/>
  <c r="F100" i="37"/>
  <c r="B100" i="37"/>
  <c r="D100" i="37" s="1"/>
  <c r="G99" i="37"/>
  <c r="F99" i="37"/>
  <c r="D99" i="37"/>
  <c r="G98" i="37"/>
  <c r="F98" i="37"/>
  <c r="D98" i="37"/>
  <c r="G97" i="37"/>
  <c r="F97" i="37"/>
  <c r="D97" i="37"/>
  <c r="G96" i="37"/>
  <c r="F96" i="37"/>
  <c r="D96" i="37"/>
  <c r="G95" i="37"/>
  <c r="F95" i="37"/>
  <c r="C95" i="37"/>
  <c r="C94" i="37" s="1"/>
  <c r="B95" i="37"/>
  <c r="B94" i="37" s="1"/>
  <c r="D94" i="37" s="1"/>
  <c r="G94" i="37"/>
  <c r="F94" i="37"/>
  <c r="G93" i="37"/>
  <c r="F93" i="37"/>
  <c r="D93" i="37"/>
  <c r="G92" i="37"/>
  <c r="F92" i="37"/>
  <c r="D92" i="37"/>
  <c r="G91" i="37"/>
  <c r="F91" i="37"/>
  <c r="B91" i="37"/>
  <c r="D91" i="37" s="1"/>
  <c r="G90" i="37"/>
  <c r="F90" i="37"/>
  <c r="D90" i="37"/>
  <c r="G89" i="37"/>
  <c r="F89" i="37"/>
  <c r="D89" i="37"/>
  <c r="G88" i="37"/>
  <c r="F88" i="37"/>
  <c r="D88" i="37"/>
  <c r="G87" i="37"/>
  <c r="F87" i="37"/>
  <c r="C87" i="37"/>
  <c r="B87" i="37"/>
  <c r="G86" i="37"/>
  <c r="F86" i="37"/>
  <c r="C86" i="37"/>
  <c r="G85" i="37"/>
  <c r="F85" i="37"/>
  <c r="D85" i="37"/>
  <c r="G84" i="37"/>
  <c r="F84" i="37"/>
  <c r="B84" i="37"/>
  <c r="D84" i="37" s="1"/>
  <c r="G83" i="37"/>
  <c r="F83" i="37"/>
  <c r="G82" i="37"/>
  <c r="F82" i="37"/>
  <c r="D82" i="37"/>
  <c r="G81" i="37"/>
  <c r="F81" i="37"/>
  <c r="B81" i="37"/>
  <c r="D81" i="37" s="1"/>
  <c r="G80" i="37"/>
  <c r="F80" i="37"/>
  <c r="D80" i="37"/>
  <c r="G79" i="37"/>
  <c r="F79" i="37"/>
  <c r="D79" i="37"/>
  <c r="G78" i="37"/>
  <c r="F78" i="37"/>
  <c r="D78" i="37"/>
  <c r="G77" i="37"/>
  <c r="F77" i="37"/>
  <c r="B77" i="37"/>
  <c r="D77" i="37" s="1"/>
  <c r="G76" i="37"/>
  <c r="F76" i="37"/>
  <c r="C76" i="37"/>
  <c r="C75" i="37" s="1"/>
  <c r="G75" i="37"/>
  <c r="F75" i="37"/>
  <c r="G74" i="37"/>
  <c r="F74" i="37"/>
  <c r="D74" i="37"/>
  <c r="G73" i="37"/>
  <c r="F73" i="37"/>
  <c r="D73" i="37"/>
  <c r="G72" i="37"/>
  <c r="F72" i="37"/>
  <c r="C72" i="37"/>
  <c r="B72" i="37"/>
  <c r="D72" i="37" s="1"/>
  <c r="G71" i="37"/>
  <c r="F71" i="37"/>
  <c r="D71" i="37"/>
  <c r="G70" i="37"/>
  <c r="F70" i="37"/>
  <c r="D70" i="37"/>
  <c r="G69" i="37"/>
  <c r="F69" i="37"/>
  <c r="D69" i="37"/>
  <c r="G68" i="37"/>
  <c r="F68" i="37"/>
  <c r="D68" i="37"/>
  <c r="C68" i="37"/>
  <c r="B68" i="37"/>
  <c r="G67" i="37"/>
  <c r="F67" i="37"/>
  <c r="D67" i="37"/>
  <c r="G66" i="37"/>
  <c r="F66" i="37"/>
  <c r="D66" i="37"/>
  <c r="G65" i="37"/>
  <c r="F65" i="37"/>
  <c r="B65" i="37"/>
  <c r="D65" i="37" s="1"/>
  <c r="G64" i="37"/>
  <c r="F64" i="37"/>
  <c r="C64" i="37"/>
  <c r="C63" i="37" s="1"/>
  <c r="G63" i="37"/>
  <c r="F63" i="37"/>
  <c r="G62" i="37"/>
  <c r="F62" i="37"/>
  <c r="D62" i="37"/>
  <c r="G61" i="37"/>
  <c r="F61" i="37"/>
  <c r="D61" i="37"/>
  <c r="G60" i="37"/>
  <c r="F60" i="37"/>
  <c r="D60" i="37"/>
  <c r="G59" i="37"/>
  <c r="F59" i="37"/>
  <c r="D59" i="37"/>
  <c r="G58" i="37"/>
  <c r="F58" i="37"/>
  <c r="B58" i="37"/>
  <c r="D58" i="37" s="1"/>
  <c r="G57" i="37"/>
  <c r="F57" i="37"/>
  <c r="D57" i="37"/>
  <c r="G56" i="37"/>
  <c r="F56" i="37"/>
  <c r="D56" i="37"/>
  <c r="G55" i="37"/>
  <c r="F55" i="37"/>
  <c r="B55" i="37"/>
  <c r="D55" i="37" s="1"/>
  <c r="G54" i="37"/>
  <c r="F54" i="37"/>
  <c r="B54" i="37"/>
  <c r="D54" i="37" s="1"/>
  <c r="G53" i="37"/>
  <c r="F53" i="37"/>
  <c r="G52" i="37"/>
  <c r="F52" i="37"/>
  <c r="D52" i="37"/>
  <c r="G51" i="37"/>
  <c r="F51" i="37"/>
  <c r="B51" i="37"/>
  <c r="D51" i="37" s="1"/>
  <c r="G50" i="37"/>
  <c r="F50" i="37"/>
  <c r="D50" i="37"/>
  <c r="G49" i="37"/>
  <c r="F49" i="37"/>
  <c r="B49" i="37"/>
  <c r="D49" i="37" s="1"/>
  <c r="G48" i="37"/>
  <c r="F48" i="37"/>
  <c r="C48" i="37"/>
  <c r="C47" i="37" s="1"/>
  <c r="G47" i="37"/>
  <c r="F47" i="37"/>
  <c r="G46" i="37"/>
  <c r="F46" i="37"/>
  <c r="D46" i="37"/>
  <c r="G45" i="37"/>
  <c r="F45" i="37"/>
  <c r="B45" i="37"/>
  <c r="D45" i="37" s="1"/>
  <c r="G44" i="37"/>
  <c r="F44" i="37"/>
  <c r="C44" i="37"/>
  <c r="B44" i="37"/>
  <c r="G43" i="37"/>
  <c r="F43" i="37"/>
  <c r="D43" i="37"/>
  <c r="G42" i="37"/>
  <c r="F42" i="37"/>
  <c r="D42" i="37"/>
  <c r="G41" i="37"/>
  <c r="F41" i="37"/>
  <c r="B41" i="37"/>
  <c r="D41" i="37" s="1"/>
  <c r="G40" i="37"/>
  <c r="F40" i="37"/>
  <c r="D40" i="37"/>
  <c r="G39" i="37"/>
  <c r="F39" i="37"/>
  <c r="D39" i="37"/>
  <c r="G38" i="37"/>
  <c r="F38" i="37"/>
  <c r="D38" i="37"/>
  <c r="G37" i="37"/>
  <c r="F37" i="37"/>
  <c r="D37" i="37"/>
  <c r="G36" i="37"/>
  <c r="F36" i="37"/>
  <c r="D36" i="37"/>
  <c r="G35" i="37"/>
  <c r="F35" i="37"/>
  <c r="C35" i="37"/>
  <c r="C34" i="37" s="1"/>
  <c r="B35" i="37"/>
  <c r="G34" i="37"/>
  <c r="F34" i="37"/>
  <c r="G33" i="37"/>
  <c r="F33" i="37"/>
  <c r="D33" i="37"/>
  <c r="G32" i="37"/>
  <c r="F32" i="37"/>
  <c r="D32" i="37"/>
  <c r="G31" i="37"/>
  <c r="F31" i="37"/>
  <c r="D31" i="37"/>
  <c r="G30" i="37"/>
  <c r="F30" i="37"/>
  <c r="D30" i="37"/>
  <c r="G29" i="37"/>
  <c r="F29" i="37"/>
  <c r="B29" i="37"/>
  <c r="D29" i="37" s="1"/>
  <c r="G28" i="37"/>
  <c r="F28" i="37"/>
  <c r="G27" i="37"/>
  <c r="F27" i="37"/>
  <c r="D27" i="37"/>
  <c r="G26" i="37"/>
  <c r="F26" i="37"/>
  <c r="D26" i="37"/>
  <c r="G25" i="37"/>
  <c r="F25" i="37"/>
  <c r="C25" i="37"/>
  <c r="B25" i="37"/>
  <c r="G24" i="37"/>
  <c r="F24" i="37"/>
  <c r="D24" i="37"/>
  <c r="G23" i="37"/>
  <c r="F23" i="37"/>
  <c r="D23" i="37"/>
  <c r="G22" i="37"/>
  <c r="F22" i="37"/>
  <c r="D22" i="37"/>
  <c r="G21" i="37"/>
  <c r="F21" i="37"/>
  <c r="B21" i="37"/>
  <c r="D21" i="37" s="1"/>
  <c r="G20" i="37"/>
  <c r="F20" i="37"/>
  <c r="C20" i="37"/>
  <c r="C19" i="37" s="1"/>
  <c r="B20" i="37"/>
  <c r="G19" i="37"/>
  <c r="F19" i="37"/>
  <c r="G18" i="37"/>
  <c r="F18" i="37"/>
  <c r="D18" i="37"/>
  <c r="G17" i="37"/>
  <c r="F17" i="37"/>
  <c r="D17" i="37"/>
  <c r="G16" i="37"/>
  <c r="F16" i="37"/>
  <c r="D16" i="37"/>
  <c r="G15" i="37"/>
  <c r="F15" i="37"/>
  <c r="C15" i="37"/>
  <c r="B15" i="37"/>
  <c r="G14" i="37"/>
  <c r="F14" i="37"/>
  <c r="D14" i="37"/>
  <c r="G13" i="37"/>
  <c r="F13" i="37"/>
  <c r="D13" i="37"/>
  <c r="G12" i="37"/>
  <c r="F12" i="37"/>
  <c r="C12" i="37"/>
  <c r="B12" i="37"/>
  <c r="D12" i="37" s="1"/>
  <c r="G11" i="37"/>
  <c r="F11" i="37"/>
  <c r="D11" i="37"/>
  <c r="G10" i="37"/>
  <c r="F10" i="37"/>
  <c r="C10" i="37"/>
  <c r="B10" i="37"/>
  <c r="G9" i="37"/>
  <c r="F9" i="37"/>
  <c r="B9" i="37"/>
  <c r="G8" i="37"/>
  <c r="F8" i="37"/>
  <c r="D8" i="37"/>
  <c r="G7" i="37"/>
  <c r="F7" i="37"/>
  <c r="G6" i="37"/>
  <c r="F6" i="37"/>
  <c r="D6" i="37"/>
  <c r="G14" i="36"/>
  <c r="F14" i="36"/>
  <c r="D14" i="36"/>
  <c r="G13" i="36"/>
  <c r="F13" i="36"/>
  <c r="D13" i="36"/>
  <c r="G12" i="36"/>
  <c r="F12" i="36"/>
  <c r="B12" i="36"/>
  <c r="G11" i="36"/>
  <c r="F11" i="36"/>
  <c r="D11" i="36"/>
  <c r="C9" i="36"/>
  <c r="D9" i="36" s="1"/>
  <c r="G10" i="36"/>
  <c r="F10" i="36"/>
  <c r="D10" i="36"/>
  <c r="G9" i="36"/>
  <c r="F9" i="36"/>
  <c r="G8" i="36"/>
  <c r="F8" i="36"/>
  <c r="G7" i="36"/>
  <c r="F7" i="36"/>
  <c r="D7" i="36"/>
  <c r="G6" i="36"/>
  <c r="F6" i="36"/>
  <c r="B5" i="39" l="1"/>
  <c r="D5" i="39" s="1"/>
  <c r="B76" i="37"/>
  <c r="C9" i="37"/>
  <c r="D10" i="37"/>
  <c r="D25" i="37"/>
  <c r="D15" i="37"/>
  <c r="D20" i="37"/>
  <c r="B48" i="37"/>
  <c r="D48" i="37" s="1"/>
  <c r="B86" i="37"/>
  <c r="D87" i="37"/>
  <c r="D95" i="37"/>
  <c r="D9" i="37"/>
  <c r="B53" i="37"/>
  <c r="D53" i="37" s="1"/>
  <c r="D44" i="37"/>
  <c r="D12" i="36"/>
  <c r="D8" i="40"/>
  <c r="F8" i="40"/>
  <c r="D13" i="40"/>
  <c r="F13" i="40" s="1"/>
  <c r="E10" i="40"/>
  <c r="C7" i="37"/>
  <c r="B19" i="37"/>
  <c r="B34" i="37"/>
  <c r="D34" i="37" s="1"/>
  <c r="B64" i="37"/>
  <c r="D76" i="37"/>
  <c r="D86" i="37"/>
  <c r="B28" i="37"/>
  <c r="D28" i="37" s="1"/>
  <c r="D35" i="37"/>
  <c r="B83" i="37"/>
  <c r="D21" i="39" l="1"/>
  <c r="D11" i="39"/>
  <c r="B10" i="39"/>
  <c r="D10" i="39" s="1"/>
  <c r="B47" i="37"/>
  <c r="D47" i="37" s="1"/>
  <c r="D8" i="36"/>
  <c r="D10" i="40"/>
  <c r="F10" i="40" s="1"/>
  <c r="B15" i="39"/>
  <c r="D16" i="39"/>
  <c r="C27" i="39"/>
  <c r="B63" i="37"/>
  <c r="D63" i="37" s="1"/>
  <c r="D64" i="37"/>
  <c r="D83" i="37"/>
  <c r="B75" i="37"/>
  <c r="D75" i="37" s="1"/>
  <c r="D19" i="37"/>
  <c r="B7" i="37"/>
  <c r="D7" i="37" s="1"/>
  <c r="D15" i="39" l="1"/>
  <c r="D27" i="39" s="1"/>
  <c r="B27" i="39"/>
  <c r="C11" i="3" l="1"/>
  <c r="D11" i="3"/>
  <c r="G11" i="3"/>
  <c r="K11" i="3"/>
  <c r="B8" i="3"/>
  <c r="B9" i="3"/>
  <c r="B10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7" i="3"/>
  <c r="C14" i="32"/>
  <c r="E14" i="32" s="1"/>
  <c r="F14" i="32" s="1"/>
  <c r="B11" i="3" l="1"/>
</calcChain>
</file>

<file path=xl/comments1.xml><?xml version="1.0" encoding="utf-8"?>
<comments xmlns="http://schemas.openxmlformats.org/spreadsheetml/2006/main">
  <authors>
    <author>Anne A.</author>
  </authors>
  <commentList>
    <comment ref="D13" authorId="0">
      <text>
        <r>
          <rPr>
            <sz val="9"/>
            <color indexed="81"/>
            <rFont val="Tahoma"/>
            <family val="2"/>
            <charset val="186"/>
          </rPr>
          <t>Kui asutus ei ole käibemaksukohustuslane, märkida 0</t>
        </r>
      </text>
    </comment>
  </commentList>
</comments>
</file>

<file path=xl/sharedStrings.xml><?xml version="1.0" encoding="utf-8"?>
<sst xmlns="http://schemas.openxmlformats.org/spreadsheetml/2006/main" count="464" uniqueCount="282">
  <si>
    <t>1.</t>
  </si>
  <si>
    <t>Ametiasutus:</t>
  </si>
  <si>
    <t>Jrk
nr</t>
  </si>
  <si>
    <t>Projekti 
nimetus</t>
  </si>
  <si>
    <t>Projekti
 eesmärk</t>
  </si>
  <si>
    <t>Projekti 
algus</t>
  </si>
  <si>
    <t>Projekti 
lõpp</t>
  </si>
  <si>
    <t>Projekti 
kogu-maksumus
(tuh kr)</t>
  </si>
  <si>
    <t xml:space="preserve">Välisabi puhul
abi vahendaja 
või andja </t>
  </si>
  <si>
    <t>VORM 1</t>
  </si>
  <si>
    <t>Ametiasutuse juht:</t>
  </si>
  <si>
    <t xml:space="preserve">1. </t>
  </si>
  <si>
    <t>LE</t>
  </si>
  <si>
    <t>RE</t>
  </si>
  <si>
    <t>Ametiasutuse nimetus:</t>
  </si>
  <si>
    <t>sh linnaeelarvest:</t>
  </si>
  <si>
    <t>Tööde alustamise aasta</t>
  </si>
  <si>
    <t>Tööde lõpetamise aasta</t>
  </si>
  <si>
    <t>Tööde  liigid*</t>
  </si>
  <si>
    <t>Selgitused</t>
  </si>
  <si>
    <t>Investeeringuprojekti nimetus:</t>
  </si>
  <si>
    <t>Objekti ja projekti eesmärk</t>
  </si>
  <si>
    <t>(täidavad ametiasutused, kelle investeeringuprojekt koosneb mitmest objektist)</t>
  </si>
  <si>
    <t>Investeeringuprojekti/objekti nimetus</t>
  </si>
  <si>
    <t>VR</t>
  </si>
  <si>
    <t xml:space="preserve">finantseerimis-
allikas** </t>
  </si>
  <si>
    <t>Katte alli-kas**</t>
  </si>
  <si>
    <t>* Investeeringuprojektid jaotada järgmiselt: uusehitis - E, rekonstrueerimine või renoveerimine - R, soetused - S.  Märkida investeerimisprojekti liigi veergu vastav tähis (kas E, R või S).</t>
  </si>
  <si>
    <t>Inves-tee-ringu liik*</t>
  </si>
  <si>
    <t>Vormi täitnud isiku ees- ja perekonnanimi ning telefoninumber:</t>
  </si>
  <si>
    <t>Ametiasutuse juhi nimi:</t>
  </si>
  <si>
    <t>Vormi täitnud isiku ees- ja perekonnanimi ja telefoninumber:</t>
  </si>
  <si>
    <t>€</t>
  </si>
  <si>
    <t>€ ilma komakohata</t>
  </si>
  <si>
    <t>VORM 2</t>
  </si>
  <si>
    <t>Investeeringuprojekti jaotus objektide lõikes</t>
  </si>
  <si>
    <t xml:space="preserve">Välisabi 
saaja
</t>
  </si>
  <si>
    <t>(linna asutus)</t>
  </si>
  <si>
    <t>era- ja avaliku sektori koostööprojektidest tulenevad maksed</t>
  </si>
  <si>
    <t>sellest era- ja avaliku sektori koostööprojektidest tulenevad maksed</t>
  </si>
  <si>
    <t>välisrahastus tegevuskuludeks</t>
  </si>
  <si>
    <t>välisrahastus investeeringuteks</t>
  </si>
  <si>
    <t>toetused riigilt investeeringuteks</t>
  </si>
  <si>
    <t>toetused riigilt finantseerimistehinguteks</t>
  </si>
  <si>
    <t xml:space="preserve"> sh toetused riigilt tegevuskuludeks</t>
  </si>
  <si>
    <t xml:space="preserve"> sellest töötasu</t>
  </si>
  <si>
    <t>Kokku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</si>
  <si>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</si>
  <si>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</si>
  <si>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Investeeringuobjekti infokaart</t>
  </si>
  <si>
    <t>1. Investeeringuobjekti nimetus:</t>
  </si>
  <si>
    <t>2. Tellija nimetus:</t>
  </si>
  <si>
    <t>3. Hanke korraldaja nimetus:</t>
  </si>
  <si>
    <t>5. Investeeringu liik**:</t>
  </si>
  <si>
    <t>6. Kelle bilansis on maa ja muu vara:</t>
  </si>
  <si>
    <t>7. Kas tellija on käibemaksukohustuslane: (jah/ei)</t>
  </si>
  <si>
    <t>8. Investeeringu alustamise aasta:</t>
  </si>
  <si>
    <t>9. Investeeringu lõpetamise aasta:</t>
  </si>
  <si>
    <t xml:space="preserve">10. Investeeringuobjekti kogumaksumus </t>
  </si>
  <si>
    <t>16. Investeeringuobjekti eesmärk:</t>
  </si>
  <si>
    <t>17. Milliseid tasulisi teenuseid osutatakse ja mis mahus:</t>
  </si>
  <si>
    <t>18. Investeerimisobjekti valmimisel tekkiv käibemaksuga maksustatav tulu (summa aastaarvestuses):</t>
  </si>
  <si>
    <t xml:space="preserve">19. Investeeringuobjekti kirjeldus: </t>
  </si>
  <si>
    <t>(Märkida, mis aastal milliseid töid tehakse koos orienteeruva maksumusega, kas riigihange on korraldatud, leping sõlmitud, kes on peatöövõtja.</t>
  </si>
  <si>
    <t>* kui investeeringuobjekt koosneb mitmest üksikobjektist, siis täidetakse lisaks käesolevale vormile investeeringu koondsumma selgitus (vorm 3b),</t>
  </si>
  <si>
    <t xml:space="preserve">kus loetletakse investeeringuprojekti kõik objektid, märkides nende asukohad, orienteeruvad maksumused jm rekvisiidid. </t>
  </si>
  <si>
    <t>Maksumus koos käibemaksuga                              (a)</t>
  </si>
  <si>
    <t>Tegevuskulud</t>
  </si>
  <si>
    <t>Investeeringud</t>
  </si>
  <si>
    <t xml:space="preserve">Välisrahastusega investeerimisobjekti korral märkida, kas välisrahastuse positiivsed otsused (Vabariigi Valitsuselt, rakendusüksuselt) on olemas)  </t>
  </si>
  <si>
    <t xml:space="preserve">Investeerimisprojekti kogumaksumus esitada ilma sisendkäibemaksuta </t>
  </si>
  <si>
    <t>Sisend-käibemaks                 (d)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</si>
  <si>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</si>
  <si>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sellest käibemaks (b)</t>
  </si>
  <si>
    <t>Sisend-käibe-maksu proport-sioon % (c)</t>
  </si>
  <si>
    <t>Maksumus ilma sisendkäibe-maksuta           (e)</t>
  </si>
  <si>
    <r>
      <t xml:space="preserve">4.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*:</t>
    </r>
  </si>
  <si>
    <t>Linnakassa tulud kokku</t>
  </si>
  <si>
    <t>Omatulud kokku</t>
  </si>
  <si>
    <t>Toetused kokku</t>
  </si>
  <si>
    <t>Kulud kokku</t>
  </si>
  <si>
    <t>Finantseerimistehingud kokku</t>
  </si>
  <si>
    <t>Amortisatsioon kokku</t>
  </si>
  <si>
    <t>Projekti kooskõlastused</t>
  </si>
  <si>
    <t>Linnavalitsuse liige:</t>
  </si>
  <si>
    <t>Haldusala kokku</t>
  </si>
  <si>
    <t>toetus välisprojektide kaasfinantseerimiseks tegevuskuludeks</t>
  </si>
  <si>
    <t>toetus välisprojektide kaasfinantseerimiseks investeeringuteks</t>
  </si>
  <si>
    <t>Ameti või linnaosa valitsuse haldusala nimi:</t>
  </si>
  <si>
    <t>**märkida vastav liik, s.o kas uusehitus, rekonstrueerimine/renoveerimine või soetus.</t>
  </si>
  <si>
    <t>Välisrahastusega projektid ja -programmid</t>
  </si>
  <si>
    <t>SE</t>
  </si>
  <si>
    <t>sihtotstarbeliste eraldiste arvelt</t>
  </si>
  <si>
    <t>riigieelarvest:</t>
  </si>
  <si>
    <t>välisrahastusest:</t>
  </si>
  <si>
    <t>põhivara soetamine (so kapitaliseeritav osa):</t>
  </si>
  <si>
    <t>tegevuskulud:</t>
  </si>
  <si>
    <r>
      <t xml:space="preserve">21. Millised täiendavad tegevuskulud kaasnevad objektiga </t>
    </r>
    <r>
      <rPr>
        <sz val="8"/>
        <rFont val="Arial"/>
        <family val="2"/>
        <charset val="186"/>
      </rPr>
      <t>(hoone, rajatise ülalpidamiskulud koos käibemaksuga, € aasta arvestuses):</t>
    </r>
  </si>
  <si>
    <t>Asukoht (linnaosa ja tänav)</t>
  </si>
  <si>
    <t>Hallatava asutuse nimi:</t>
  </si>
  <si>
    <t>(kuupäev, kuu, aasta)</t>
  </si>
  <si>
    <t>Finantseerimine*</t>
  </si>
  <si>
    <t>1) linna vahendid</t>
  </si>
  <si>
    <t>4) muu (iga allikas eraldi)</t>
  </si>
  <si>
    <t>Kulud</t>
  </si>
  <si>
    <t>summa</t>
  </si>
  <si>
    <t>Ametiasutuse haldusala 2017. aasta eelarve projekti koond asutuste lõikes</t>
  </si>
  <si>
    <t>Täitmine kuni 31.12.15</t>
  </si>
  <si>
    <t>2016 täpsus-tatud eelarve ***</t>
  </si>
  <si>
    <t>2015.a-st 2016.a-sse üle-kantud ****</t>
  </si>
  <si>
    <r>
      <t xml:space="preserve">11. 2015.a. lõpuks tehtud tööde maht </t>
    </r>
    <r>
      <rPr>
        <sz val="8"/>
        <rFont val="Arial"/>
        <family val="2"/>
        <charset val="186"/>
      </rPr>
      <t>(tekkepõhine täitmine objekti alustamisest):</t>
    </r>
  </si>
  <si>
    <t>12. 2016.a. täpsustatud eelarves kinnitatud summa kokku:</t>
  </si>
  <si>
    <t>13. Lisaks 2015.a-st 2016. eelarveaastasse ülekantud summa:</t>
  </si>
  <si>
    <t>14. 2017.a. tööde maht kokku:</t>
  </si>
  <si>
    <t xml:space="preserve">15. 2017.a. tööde mahust moodustab:  </t>
  </si>
  <si>
    <t>sh  2017. aastal</t>
  </si>
  <si>
    <t xml:space="preserve"> kuni 31.12.15</t>
  </si>
  <si>
    <t>2015.a. 2016.a-se üle-kantud</t>
  </si>
  <si>
    <t xml:space="preserve"> 2016 täps.
eelarve</t>
  </si>
  <si>
    <t>2020 ja järgmised aastad kokku</t>
  </si>
  <si>
    <t>2018 ja üle prognoos</t>
  </si>
  <si>
    <r>
      <t xml:space="preserve">20. 2017. aasta tööde täpsem kirjeldus: </t>
    </r>
    <r>
      <rPr>
        <sz val="8"/>
        <rFont val="Arial"/>
        <family val="2"/>
        <charset val="186"/>
      </rPr>
      <t>(kirjeldada 2017. aasta projekti tegevuskava kvartalite lõikes)</t>
    </r>
  </si>
  <si>
    <t>2017 eel-täidetud vorm</t>
  </si>
  <si>
    <t>INVESTEERIMISPROJEKTID KOKKU</t>
  </si>
  <si>
    <t>sh</t>
  </si>
  <si>
    <t xml:space="preserve">Loomaaia liigikaitse labori naaritsaaedikute kompleksi ehitus ja DNA labori sisustus </t>
  </si>
  <si>
    <t>Keskraamatukogu teavikute soetamine</t>
  </si>
  <si>
    <t>Tallinna Loomaia polaariumi jääkarude ekspositsiooni rajamine</t>
  </si>
  <si>
    <t>Vene Kultuurikeskuse I ja II korruse remont ja fassaadi renoveerimine</t>
  </si>
  <si>
    <t>Kultuuriasutuste remonttööd ja soetused</t>
  </si>
  <si>
    <t>Antav sihtfinantseering investeerimistegevuseks</t>
  </si>
  <si>
    <t>Tallinna Kultuurikatla rekonstrueerimine</t>
  </si>
  <si>
    <t>Toote/ eelarvepositsiooni nimetus</t>
  </si>
  <si>
    <t>Esialgne eelarve</t>
  </si>
  <si>
    <t>I lisaeelarve</t>
  </si>
  <si>
    <t>Täpsustatud eelarve</t>
  </si>
  <si>
    <t>%</t>
  </si>
  <si>
    <t>Õiguste müük</t>
  </si>
  <si>
    <t>Muud tulud</t>
  </si>
  <si>
    <t>Muud erakorralised tulud</t>
  </si>
  <si>
    <t>Kasum vara müügist</t>
  </si>
  <si>
    <t>Tulu vara müügist</t>
  </si>
  <si>
    <t>2017 projekt</t>
  </si>
  <si>
    <t>2016/2017 muutus</t>
  </si>
  <si>
    <t>Kultuuriameti haldusala</t>
  </si>
  <si>
    <t>Üür ja rent</t>
  </si>
  <si>
    <t>äriruumide üüritulu</t>
  </si>
  <si>
    <t>kommunaalteenused</t>
  </si>
  <si>
    <t>Muu toodete ja teenuste müük</t>
  </si>
  <si>
    <t>muud eespoolnimetamata tulud majandustegevusest</t>
  </si>
  <si>
    <t>teenused</t>
  </si>
  <si>
    <t>Tulud kultuuri- ja kunstialasest tegevusest</t>
  </si>
  <si>
    <t>muu vara üür ja rent</t>
  </si>
  <si>
    <t>õppetasu</t>
  </si>
  <si>
    <t>tehniliste vahendite ja inventari laenutamine</t>
  </si>
  <si>
    <t>piletitulu</t>
  </si>
  <si>
    <t>6. Kultuuriameti haldusala</t>
  </si>
  <si>
    <t>6.1. Kultuuriamet</t>
  </si>
  <si>
    <t>ringitasu</t>
  </si>
  <si>
    <t>müügitulu</t>
  </si>
  <si>
    <t>reklaamitulu</t>
  </si>
  <si>
    <t>6.2. Tallinna Keskraamatukogu</t>
  </si>
  <si>
    <t>kultuuriasutuse ruumide kasutamine üritusteks</t>
  </si>
  <si>
    <t>kultuuriasutuse muu teenus</t>
  </si>
  <si>
    <t>6.3. Tallinna Pelgulinna Rahvamaja</t>
  </si>
  <si>
    <t>6.4. Tallinna Linnamuuseum</t>
  </si>
  <si>
    <t>6.5. Tallinna Loomaaed</t>
  </si>
  <si>
    <t>tulu parkimisest</t>
  </si>
  <si>
    <t>muu müügitulu</t>
  </si>
  <si>
    <t>6.6. Tallinna Linnateater</t>
  </si>
  <si>
    <t>6.7. Tallinna Filharmoonia</t>
  </si>
  <si>
    <t>6.8. Tallinna Rahvaülikool</t>
  </si>
  <si>
    <t>6.9. Vene Kultuurikeskus</t>
  </si>
  <si>
    <t>VORM 6 a</t>
  </si>
  <si>
    <t>VORM 6 b</t>
  </si>
  <si>
    <t>VORM 6 c</t>
  </si>
  <si>
    <t>VORM 7</t>
  </si>
  <si>
    <t>VORM 3</t>
  </si>
  <si>
    <t>Toetused riigilt ja muudelt institutsioonidelt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</si>
  <si>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</si>
  <si>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investeeringuteks</t>
  </si>
  <si>
    <t>Tallinna Keskraamatukogule teavikute soetamine</t>
  </si>
  <si>
    <t>Toetus välisprojektide kaasfinantseerimiseks</t>
  </si>
  <si>
    <t>Loomaaia liigikaitse labori naaritsaaedikute kompleksi ehitus ja DNA labori sisustus</t>
  </si>
  <si>
    <t>Välisrahastus kokku</t>
  </si>
  <si>
    <t>Nutikad loomaaiad. Rahvusvaheline teenustepakett loovaks õppimiseks Kesk-Läänemere Regiooni loomaaedades (SmartZoos)</t>
  </si>
  <si>
    <t>VORM 4</t>
  </si>
  <si>
    <t>Linnakassa tulud</t>
  </si>
  <si>
    <t>Omatulud</t>
  </si>
  <si>
    <t>Toetused</t>
  </si>
  <si>
    <t>2016/2017 põhitaotlus muutus</t>
  </si>
  <si>
    <t>Põhitaotlus</t>
  </si>
  <si>
    <t>Lisataotlus</t>
  </si>
  <si>
    <t>Lühiselgitused lisataotluse kohta</t>
  </si>
  <si>
    <t>ps amortisatsioon</t>
  </si>
  <si>
    <t xml:space="preserve">Katteallikad </t>
  </si>
  <si>
    <t>sh omatulud</t>
  </si>
  <si>
    <t>linnakassa</t>
  </si>
  <si>
    <t>töötasu</t>
  </si>
  <si>
    <t>sellest töötasu</t>
  </si>
  <si>
    <t>KULTUUR</t>
  </si>
  <si>
    <t>välisrahastus</t>
  </si>
  <si>
    <t>välisrahastuse arvelt</t>
  </si>
  <si>
    <t>Muud eelarvepositsioonid</t>
  </si>
  <si>
    <t>Tootevaldkond: kultuur</t>
  </si>
  <si>
    <r>
      <t>Tootegrupp: raamatukogud</t>
    </r>
    <r>
      <rPr>
        <b/>
        <sz val="8"/>
        <rFont val="Arial"/>
        <family val="2"/>
        <charset val="186"/>
      </rPr>
      <t xml:space="preserve"> (Tallinna Keskraamatukogu)</t>
    </r>
  </si>
  <si>
    <r>
      <t>Tootegrupp: kultuuritegevus</t>
    </r>
    <r>
      <rPr>
        <b/>
        <sz val="8"/>
        <rFont val="Arial"/>
        <family val="2"/>
        <charset val="186"/>
      </rPr>
      <t xml:space="preserve"> (Vene Kultuurikeskus, Tallinna Pelgulinna Rahvamaja)</t>
    </r>
  </si>
  <si>
    <r>
      <t>Tootegrupp: muuseumid</t>
    </r>
    <r>
      <rPr>
        <b/>
        <sz val="8"/>
        <rFont val="Arial"/>
        <family val="2"/>
        <charset val="186"/>
      </rPr>
      <t xml:space="preserve"> (Tallinna Linnamuuseum)</t>
    </r>
  </si>
  <si>
    <r>
      <t>Tootegrupp: loomaaed</t>
    </r>
    <r>
      <rPr>
        <sz val="8"/>
        <rFont val="Arial"/>
        <family val="2"/>
        <charset val="186"/>
      </rPr>
      <t xml:space="preserve"> (Tallinna Loomaaed)</t>
    </r>
  </si>
  <si>
    <r>
      <t>Tootegrupp: teater</t>
    </r>
    <r>
      <rPr>
        <sz val="8"/>
        <rFont val="Arial"/>
        <family val="2"/>
        <charset val="186"/>
      </rPr>
      <t xml:space="preserve"> (Tallinna Linnateater)</t>
    </r>
  </si>
  <si>
    <r>
      <t>Tootegrupp: kontsertteenus</t>
    </r>
    <r>
      <rPr>
        <sz val="8"/>
        <rFont val="Arial"/>
        <family val="2"/>
        <charset val="186"/>
      </rPr>
      <t xml:space="preserve"> (Tallinna Filharmoonia)</t>
    </r>
  </si>
  <si>
    <r>
      <t>Tootegrupp: koolitusteenus</t>
    </r>
    <r>
      <rPr>
        <sz val="8"/>
        <rFont val="Arial"/>
        <family val="2"/>
        <charset val="186"/>
      </rPr>
      <t xml:space="preserve"> (Tallinna Rahvaülikool)</t>
    </r>
  </si>
  <si>
    <t>Tallinna Kultuuriamet</t>
  </si>
  <si>
    <t>Ülelinnalised kultuuriüritused ja -projektid*</t>
  </si>
  <si>
    <t>Olulisemad üritused:</t>
  </si>
  <si>
    <t>Hiina uusaasta</t>
  </si>
  <si>
    <t>Tallinna Linnateatri 50. juubeli ettevalmistus</t>
  </si>
  <si>
    <t>Tallinna päev</t>
  </si>
  <si>
    <t>Kristjan Raua kunstipreemia</t>
  </si>
  <si>
    <t>Tallinna Merepäevad</t>
  </si>
  <si>
    <t xml:space="preserve">sellest ajakirja „Paat” väljaandmise toetamine </t>
  </si>
  <si>
    <t>Birgitta festival</t>
  </si>
  <si>
    <t>Taasiseseisvumise aastapäev</t>
  </si>
  <si>
    <t>Kultuuriöö</t>
  </si>
  <si>
    <t>Rahvuskultuuride päev</t>
  </si>
  <si>
    <t>Tallinna kohtumised Peterburis</t>
  </si>
  <si>
    <t>Hingedepäeva kontsert</t>
  </si>
  <si>
    <t xml:space="preserve">Tallinna Kammerorkestri kontsertreis Hiina </t>
  </si>
  <si>
    <t>Jõulukontsert</t>
  </si>
  <si>
    <t>Talveöö unenägu</t>
  </si>
  <si>
    <t>* Eelarve täitmisel on linnavalitsusel õigus muuta summade jaotust ülelinnaliste kultuuriürituste üldsumma piires.</t>
  </si>
  <si>
    <t>Kultuuriprojektide ja -organisatsioonide toetamine</t>
  </si>
  <si>
    <r>
      <t>sellest</t>
    </r>
    <r>
      <rPr>
        <sz val="8"/>
        <rFont val="Arial"/>
        <family val="2"/>
        <charset val="186"/>
      </rPr>
      <t xml:space="preserve"> MTÜ Pimedate Ööde Filmifestival</t>
    </r>
  </si>
  <si>
    <t>sellest Tallinna Grand Prix ja publikupreemia</t>
  </si>
  <si>
    <t>Rahvusvaheline Rahvuskultuuride Ühenduste Liit Lüüra</t>
  </si>
  <si>
    <t>Haridusselts „Vene Kultuuri Rahvaülikool”</t>
  </si>
  <si>
    <t>Vana Baskini Teater OÜ</t>
  </si>
  <si>
    <t>ART - Fortius MTÜ (Kuldne Mask Eestis)</t>
  </si>
  <si>
    <t>SA ORTHODOX SINGERS</t>
  </si>
  <si>
    <t>Jazzkaare Sõprade Ühing</t>
  </si>
  <si>
    <t>Eesti Kooriühing</t>
  </si>
  <si>
    <t>MTÜ Kultuuritraditsioonid</t>
  </si>
  <si>
    <t>Laulu- ja Tantsupeo Slaavi pärg Korralduskomitee</t>
  </si>
  <si>
    <t>Eesti Noorte Purjeõppeselts „STA ESTONIA”</t>
  </si>
  <si>
    <t xml:space="preserve">Mittetulundusühing Mustonenfest   </t>
  </si>
  <si>
    <t>Sihtasutus Tallinna Kunstihoone Fond</t>
  </si>
  <si>
    <t>OÜ Eesti Nukukunsti Maja</t>
  </si>
  <si>
    <t>DX ART MTÜ</t>
  </si>
  <si>
    <t>Mittetulundusühing LOOMINGUKESKUS APLAUS</t>
  </si>
  <si>
    <t>Loomingukeskus Šanss</t>
  </si>
  <si>
    <t>Toetus SA-le Tallinna Kultuurikatel</t>
  </si>
  <si>
    <t>Toetus SA-le Tallinna Vene Muuseum</t>
  </si>
  <si>
    <t>Toetus Revali Raeapteegi Muuseumi Ühingule</t>
  </si>
  <si>
    <t>Linna kunstikogu haldamine</t>
  </si>
  <si>
    <t>Tallinna teeneka kultuuritegelase preemia</t>
  </si>
  <si>
    <t>Projekt „Tallinna Raamat”</t>
  </si>
  <si>
    <t>Välisrahastusega projekt „Nutikad loomaaiad. Rahvusvaheline teenustepakett loovaks õppimiseks Kesk-Läänemere Regiooni loomaaedades (SmartZoos)” (ü)</t>
  </si>
  <si>
    <t>VORM 5</t>
  </si>
  <si>
    <t>Vene Kultuurikeskus</t>
  </si>
  <si>
    <t>Pelgulinna Rahvamaja</t>
  </si>
  <si>
    <t>Tallinna Loomaaed - asutuse kulud</t>
  </si>
  <si>
    <t>KHK</t>
  </si>
  <si>
    <t>Toitlustamine</t>
  </si>
  <si>
    <r>
      <t xml:space="preserve">Kogu-maksumus </t>
    </r>
    <r>
      <rPr>
        <sz val="8"/>
        <rFont val="Arial"/>
        <family val="2"/>
        <charset val="186"/>
      </rPr>
      <t>(ilma sisend-käibemaksuta / vorm 6b,  rida 10,  veerg e)</t>
    </r>
  </si>
  <si>
    <r>
      <rPr>
        <b/>
        <sz val="10"/>
        <rFont val="Arial"/>
        <family val="2"/>
        <charset val="186"/>
      </rPr>
      <t>2017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  <charset val="186"/>
      </rPr>
      <t>asutuse taotlus</t>
    </r>
    <r>
      <rPr>
        <sz val="10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(vorm 6b, rida 14, veerg e)</t>
    </r>
  </si>
  <si>
    <t>Investeeringud kokku</t>
  </si>
  <si>
    <t>(vorm 6 b, rida 10, veerg e)</t>
  </si>
  <si>
    <t>(vorm 6 b, rida 14, veerg e)</t>
  </si>
  <si>
    <t>Kultuuri-amet</t>
  </si>
  <si>
    <t>Investeerimistegevuse projektid</t>
  </si>
  <si>
    <t>Ametiasutus: Tallinna Kultuuriamet</t>
  </si>
  <si>
    <t xml:space="preserve">Kooskõlastused:  </t>
  </si>
  <si>
    <r>
      <t>(</t>
    </r>
    <r>
      <rPr>
        <i/>
        <sz val="9"/>
        <color indexed="8"/>
        <rFont val="Arial"/>
        <family val="2"/>
      </rPr>
      <t>linnavalitsuse liige)</t>
    </r>
  </si>
  <si>
    <t>Välisprojektid</t>
  </si>
  <si>
    <t xml:space="preserve">Muud projektid </t>
  </si>
  <si>
    <t>Tallinna Linnamuuseum</t>
  </si>
  <si>
    <t>Tallinna Linnateater</t>
  </si>
  <si>
    <t>Tallinna Filharmoonia</t>
  </si>
  <si>
    <t>Tallinna Rahvaülikool</t>
  </si>
  <si>
    <t>Tallinna 
Kesk-
raamatukogu</t>
  </si>
  <si>
    <t>Tallinna Loomaaed</t>
  </si>
  <si>
    <r>
      <t xml:space="preserve">€ ilma komakohata, </t>
    </r>
    <r>
      <rPr>
        <sz val="10"/>
        <color rgb="FFFF0000"/>
        <rFont val="Arial"/>
        <family val="2"/>
        <charset val="186"/>
      </rPr>
      <t>võimalusel ümardatuna kümnelisteni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</si>
</sst>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k_r_-;\-* #,##0.00\ _k_r_-;_-* \-??\ _k_r_-;_-@_-"/>
    <numFmt numFmtId="165" formatCode="#,##0.0"/>
  </numFmts>
  <fonts count="6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  <charset val="186"/>
    </font>
    <font>
      <u/>
      <sz val="8"/>
      <name val="Arial"/>
      <family val="2"/>
      <charset val="186"/>
    </font>
    <font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Mang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u/>
      <sz val="8.5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name val="Arial"/>
      <family val="2"/>
    </font>
    <font>
      <i/>
      <u/>
      <sz val="10"/>
      <name val="Arial"/>
      <family val="2"/>
    </font>
    <font>
      <b/>
      <i/>
      <sz val="11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name val="Courier"/>
      <family val="3"/>
    </font>
    <font>
      <i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name val="Courier"/>
      <family val="1"/>
      <charset val="186"/>
    </font>
    <font>
      <u/>
      <sz val="10"/>
      <color theme="1"/>
      <name val="Arial"/>
      <family val="2"/>
      <charset val="186"/>
    </font>
    <font>
      <sz val="9"/>
      <color theme="3" tint="0.39997558519241921"/>
      <name val="Arial"/>
      <family val="2"/>
      <charset val="186"/>
    </font>
    <font>
      <sz val="8"/>
      <color theme="3" tint="0.39997558519241921"/>
      <name val="Arial"/>
      <family val="2"/>
      <charset val="186"/>
    </font>
    <font>
      <sz val="10"/>
      <color theme="3" tint="0.39997558519241921"/>
      <name val="Arial"/>
      <family val="2"/>
      <charset val="186"/>
    </font>
    <font>
      <i/>
      <sz val="9"/>
      <color theme="3" tint="0.39997558519241921"/>
      <name val="Arial"/>
      <family val="2"/>
      <charset val="186"/>
    </font>
    <font>
      <i/>
      <sz val="8"/>
      <color theme="3" tint="0.39997558519241921"/>
      <name val="Arial"/>
      <family val="2"/>
      <charset val="186"/>
    </font>
    <font>
      <i/>
      <sz val="9"/>
      <color indexed="8"/>
      <name val="Arial"/>
      <family val="2"/>
    </font>
    <font>
      <sz val="10"/>
      <color rgb="FFFF0000"/>
      <name val="Arial"/>
      <family val="2"/>
      <charset val="186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3" fillId="24" borderId="38" applyNumberFormat="0" applyAlignment="0" applyProtection="0"/>
    <xf numFmtId="0" fontId="34" fillId="25" borderId="3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5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11" borderId="38" applyNumberFormat="0" applyAlignment="0" applyProtection="0"/>
    <xf numFmtId="0" fontId="44" fillId="0" borderId="43" applyNumberFormat="0" applyFill="0" applyAlignment="0" applyProtection="0"/>
    <xf numFmtId="0" fontId="45" fillId="2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30" fillId="28" borderId="44" applyNumberFormat="0" applyFont="0" applyAlignment="0" applyProtection="0"/>
    <xf numFmtId="0" fontId="4" fillId="28" borderId="44" applyNumberFormat="0" applyFont="0" applyAlignment="0" applyProtection="0"/>
    <xf numFmtId="0" fontId="4" fillId="28" borderId="44" applyNumberFormat="0" applyFont="0" applyAlignment="0" applyProtection="0"/>
    <xf numFmtId="0" fontId="46" fillId="24" borderId="45" applyNumberFormat="0" applyAlignment="0" applyProtection="0"/>
    <xf numFmtId="9" fontId="4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6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57" fillId="0" borderId="0"/>
  </cellStyleXfs>
  <cellXfs count="413">
    <xf numFmtId="0" fontId="0" fillId="0" borderId="0" xfId="0"/>
    <xf numFmtId="0" fontId="4" fillId="0" borderId="0" xfId="7" applyFont="1"/>
    <xf numFmtId="0" fontId="5" fillId="0" borderId="0" xfId="0" applyFont="1" applyAlignment="1">
      <alignment horizontal="right"/>
    </xf>
    <xf numFmtId="0" fontId="4" fillId="0" borderId="0" xfId="5" applyFont="1"/>
    <xf numFmtId="0" fontId="4" fillId="0" borderId="0" xfId="5" applyFont="1" applyAlignment="1">
      <alignment horizontal="left"/>
    </xf>
    <xf numFmtId="0" fontId="4" fillId="0" borderId="0" xfId="5" applyFont="1" applyBorder="1"/>
    <xf numFmtId="0" fontId="4" fillId="0" borderId="0" xfId="5" applyFont="1" applyFill="1" applyBorder="1"/>
    <xf numFmtId="0" fontId="0" fillId="0" borderId="0" xfId="0" applyAlignment="1">
      <alignment wrapText="1"/>
    </xf>
    <xf numFmtId="0" fontId="3" fillId="0" borderId="0" xfId="7" applyFont="1" applyBorder="1" applyAlignment="1">
      <alignment horizontal="right"/>
    </xf>
    <xf numFmtId="0" fontId="12" fillId="0" borderId="0" xfId="5" applyFont="1" applyBorder="1" applyAlignment="1">
      <alignment horizontal="center" vertical="top" wrapText="1"/>
    </xf>
    <xf numFmtId="0" fontId="4" fillId="0" borderId="0" xfId="7" applyFont="1" applyFill="1"/>
    <xf numFmtId="0" fontId="4" fillId="0" borderId="0" xfId="5" applyFont="1" applyFill="1"/>
    <xf numFmtId="0" fontId="0" fillId="0" borderId="0" xfId="0" applyFill="1"/>
    <xf numFmtId="0" fontId="13" fillId="0" borderId="0" xfId="5" applyFont="1" applyAlignment="1">
      <alignment vertical="top" wrapText="1"/>
    </xf>
    <xf numFmtId="0" fontId="12" fillId="0" borderId="0" xfId="5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wrapText="1" indent="4"/>
    </xf>
    <xf numFmtId="0" fontId="0" fillId="0" borderId="1" xfId="0" applyBorder="1" applyAlignment="1">
      <alignment horizontal="left" wrapText="1" indent="2"/>
    </xf>
    <xf numFmtId="0" fontId="4" fillId="0" borderId="0" xfId="2"/>
    <xf numFmtId="0" fontId="4" fillId="0" borderId="0" xfId="8" applyFont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3" fillId="0" borderId="0" xfId="2" applyFont="1"/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0" fontId="15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7" fillId="0" borderId="0" xfId="2" applyFont="1" applyFill="1" applyBorder="1" applyAlignment="1" applyProtection="1">
      <alignment horizontal="left" vertical="top"/>
    </xf>
    <xf numFmtId="0" fontId="8" fillId="0" borderId="0" xfId="2" applyFont="1" applyFill="1" applyBorder="1" applyAlignment="1" applyProtection="1">
      <alignment horizontal="center" vertical="top"/>
    </xf>
    <xf numFmtId="3" fontId="8" fillId="0" borderId="0" xfId="2" applyNumberFormat="1" applyFont="1" applyFill="1" applyBorder="1" applyAlignment="1" applyProtection="1">
      <alignment horizontal="left" vertical="top"/>
    </xf>
    <xf numFmtId="3" fontId="8" fillId="0" borderId="0" xfId="2" applyNumberFormat="1" applyFont="1" applyFill="1" applyBorder="1" applyAlignment="1" applyProtection="1">
      <alignment horizontal="center" vertical="top"/>
    </xf>
    <xf numFmtId="0" fontId="9" fillId="0" borderId="0" xfId="2" applyFont="1" applyBorder="1" applyAlignment="1"/>
    <xf numFmtId="0" fontId="4" fillId="0" borderId="0" xfId="2" applyBorder="1"/>
    <xf numFmtId="0" fontId="10" fillId="0" borderId="2" xfId="2" applyFont="1" applyFill="1" applyBorder="1" applyAlignment="1" applyProtection="1">
      <alignment horizontal="left" vertical="top"/>
      <protection locked="0"/>
    </xf>
    <xf numFmtId="0" fontId="11" fillId="0" borderId="2" xfId="2" applyFont="1" applyFill="1" applyBorder="1" applyAlignment="1" applyProtection="1">
      <alignment horizontal="left" vertical="top" wrapText="1"/>
      <protection locked="0"/>
    </xf>
    <xf numFmtId="3" fontId="3" fillId="0" borderId="2" xfId="2" applyNumberFormat="1" applyFont="1" applyFill="1" applyBorder="1" applyAlignment="1" applyProtection="1">
      <alignment vertical="top"/>
      <protection locked="0"/>
    </xf>
    <xf numFmtId="0" fontId="12" fillId="0" borderId="0" xfId="2" applyFont="1" applyFill="1" applyBorder="1"/>
    <xf numFmtId="0" fontId="3" fillId="0" borderId="0" xfId="2" applyFont="1" applyBorder="1"/>
    <xf numFmtId="0" fontId="4" fillId="0" borderId="0" xfId="6" applyFont="1" applyAlignment="1">
      <alignment horizontal="left"/>
    </xf>
    <xf numFmtId="0" fontId="3" fillId="0" borderId="0" xfId="2" applyFont="1" applyAlignment="1" applyProtection="1">
      <protection locked="0"/>
    </xf>
    <xf numFmtId="0" fontId="4" fillId="0" borderId="0" xfId="6" applyFont="1"/>
    <xf numFmtId="0" fontId="12" fillId="0" borderId="0" xfId="2" applyFont="1" applyAlignment="1">
      <alignment horizontal="right"/>
    </xf>
    <xf numFmtId="0" fontId="12" fillId="0" borderId="0" xfId="2" applyFont="1"/>
    <xf numFmtId="0" fontId="4" fillId="0" borderId="3" xfId="2" applyFont="1" applyBorder="1" applyAlignment="1">
      <alignment horizontal="left"/>
    </xf>
    <xf numFmtId="0" fontId="4" fillId="0" borderId="4" xfId="2" applyBorder="1" applyAlignment="1">
      <alignment horizontal="left"/>
    </xf>
    <xf numFmtId="0" fontId="16" fillId="0" borderId="1" xfId="2" applyFont="1" applyFill="1" applyBorder="1" applyAlignment="1" applyProtection="1">
      <alignment horizontal="left" vertical="top" wrapText="1"/>
      <protection locked="0"/>
    </xf>
    <xf numFmtId="0" fontId="4" fillId="0" borderId="5" xfId="2" applyBorder="1" applyAlignment="1">
      <alignment horizontal="left"/>
    </xf>
    <xf numFmtId="0" fontId="4" fillId="0" borderId="3" xfId="2" applyFont="1" applyBorder="1"/>
    <xf numFmtId="3" fontId="4" fillId="0" borderId="1" xfId="2" applyNumberFormat="1" applyFont="1" applyBorder="1"/>
    <xf numFmtId="9" fontId="4" fillId="0" borderId="1" xfId="2" applyNumberFormat="1" applyFont="1" applyBorder="1"/>
    <xf numFmtId="0" fontId="4" fillId="0" borderId="6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7" xfId="2" applyFont="1" applyBorder="1"/>
    <xf numFmtId="0" fontId="4" fillId="0" borderId="8" xfId="2" applyFont="1" applyBorder="1"/>
    <xf numFmtId="0" fontId="4" fillId="0" borderId="4" xfId="2" applyFont="1" applyBorder="1"/>
    <xf numFmtId="0" fontId="4" fillId="0" borderId="2" xfId="2" applyFont="1" applyBorder="1"/>
    <xf numFmtId="0" fontId="4" fillId="0" borderId="9" xfId="2" applyFont="1" applyBorder="1" applyAlignment="1">
      <alignment horizontal="left"/>
    </xf>
    <xf numFmtId="0" fontId="4" fillId="0" borderId="10" xfId="2" applyFont="1" applyBorder="1"/>
    <xf numFmtId="0" fontId="4" fillId="0" borderId="9" xfId="2" applyFont="1" applyBorder="1"/>
    <xf numFmtId="0" fontId="4" fillId="0" borderId="11" xfId="2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5" xfId="2" applyFont="1" applyBorder="1" applyAlignment="1">
      <alignment horizontal="center"/>
    </xf>
    <xf numFmtId="0" fontId="4" fillId="0" borderId="8" xfId="2" applyFont="1" applyBorder="1" applyAlignment="1">
      <alignment horizontal="left"/>
    </xf>
    <xf numFmtId="0" fontId="4" fillId="0" borderId="12" xfId="2" applyFont="1" applyBorder="1" applyAlignment="1">
      <alignment horizontal="center"/>
    </xf>
    <xf numFmtId="0" fontId="4" fillId="0" borderId="6" xfId="2" applyFont="1" applyBorder="1"/>
    <xf numFmtId="0" fontId="4" fillId="0" borderId="0" xfId="2" applyFont="1" applyBorder="1"/>
    <xf numFmtId="0" fontId="12" fillId="0" borderId="0" xfId="2" applyFont="1" applyAlignment="1">
      <alignment horizontal="left"/>
    </xf>
    <xf numFmtId="0" fontId="4" fillId="0" borderId="0" xfId="2" applyAlignment="1"/>
    <xf numFmtId="0" fontId="13" fillId="0" borderId="0" xfId="2" applyFont="1"/>
    <xf numFmtId="3" fontId="4" fillId="0" borderId="3" xfId="2" applyNumberFormat="1" applyFont="1" applyFill="1" applyBorder="1" applyAlignment="1" applyProtection="1">
      <alignment horizontal="center" vertical="top" wrapText="1"/>
    </xf>
    <xf numFmtId="3" fontId="13" fillId="0" borderId="3" xfId="2" applyNumberFormat="1" applyFont="1" applyFill="1" applyBorder="1" applyAlignment="1" applyProtection="1">
      <alignment horizontal="center" vertical="top" wrapText="1"/>
    </xf>
    <xf numFmtId="3" fontId="13" fillId="0" borderId="1" xfId="2" applyNumberFormat="1" applyFont="1" applyFill="1" applyBorder="1" applyAlignment="1" applyProtection="1">
      <alignment horizontal="center" vertical="top" wrapText="1"/>
    </xf>
    <xf numFmtId="0" fontId="13" fillId="0" borderId="2" xfId="2" applyFont="1" applyBorder="1"/>
    <xf numFmtId="0" fontId="13" fillId="0" borderId="0" xfId="2" applyFont="1" applyBorder="1"/>
    <xf numFmtId="0" fontId="13" fillId="0" borderId="5" xfId="2" applyFont="1" applyBorder="1"/>
    <xf numFmtId="3" fontId="4" fillId="0" borderId="0" xfId="2" applyNumberFormat="1" applyFont="1" applyBorder="1"/>
    <xf numFmtId="0" fontId="13" fillId="0" borderId="8" xfId="2" applyFont="1" applyBorder="1"/>
    <xf numFmtId="0" fontId="13" fillId="0" borderId="13" xfId="2" applyFont="1" applyBorder="1"/>
    <xf numFmtId="0" fontId="4" fillId="0" borderId="13" xfId="2" applyFont="1" applyBorder="1"/>
    <xf numFmtId="0" fontId="13" fillId="0" borderId="12" xfId="2" applyFont="1" applyBorder="1"/>
    <xf numFmtId="0" fontId="3" fillId="0" borderId="0" xfId="2" applyFont="1" applyAlignment="1"/>
    <xf numFmtId="0" fontId="15" fillId="0" borderId="0" xfId="2" applyFont="1" applyAlignment="1"/>
    <xf numFmtId="0" fontId="5" fillId="0" borderId="0" xfId="2" applyFont="1" applyAlignment="1"/>
    <xf numFmtId="0" fontId="3" fillId="0" borderId="0" xfId="2" applyFont="1" applyBorder="1" applyAlignment="1"/>
    <xf numFmtId="0" fontId="5" fillId="0" borderId="0" xfId="2" applyFont="1" applyBorder="1" applyAlignment="1">
      <alignment horizontal="right"/>
    </xf>
    <xf numFmtId="0" fontId="4" fillId="0" borderId="0" xfId="2" applyBorder="1" applyAlignment="1">
      <alignment horizontal="right"/>
    </xf>
    <xf numFmtId="0" fontId="17" fillId="0" borderId="14" xfId="2" applyFont="1" applyBorder="1" applyAlignment="1">
      <alignment horizontal="center" vertical="top" wrapText="1"/>
    </xf>
    <xf numFmtId="0" fontId="17" fillId="0" borderId="15" xfId="2" applyFont="1" applyBorder="1" applyAlignment="1">
      <alignment horizontal="center" vertical="top" wrapText="1"/>
    </xf>
    <xf numFmtId="0" fontId="17" fillId="0" borderId="16" xfId="2" applyFont="1" applyBorder="1" applyAlignment="1">
      <alignment horizontal="center" vertical="top" wrapText="1"/>
    </xf>
    <xf numFmtId="0" fontId="20" fillId="0" borderId="17" xfId="2" applyFont="1" applyBorder="1" applyAlignment="1">
      <alignment horizontal="center" vertical="top" wrapText="1"/>
    </xf>
    <xf numFmtId="0" fontId="18" fillId="0" borderId="18" xfId="2" applyFont="1" applyBorder="1" applyAlignment="1">
      <alignment horizontal="center" wrapText="1"/>
    </xf>
    <xf numFmtId="0" fontId="16" fillId="0" borderId="0" xfId="2" applyFont="1"/>
    <xf numFmtId="0" fontId="16" fillId="0" borderId="19" xfId="2" applyFont="1" applyBorder="1" applyAlignment="1"/>
    <xf numFmtId="0" fontId="16" fillId="0" borderId="20" xfId="2" applyFont="1" applyBorder="1" applyAlignment="1">
      <alignment wrapText="1"/>
    </xf>
    <xf numFmtId="0" fontId="16" fillId="0" borderId="20" xfId="2" applyFont="1" applyBorder="1" applyAlignment="1"/>
    <xf numFmtId="0" fontId="16" fillId="0" borderId="21" xfId="2" applyFont="1" applyBorder="1" applyAlignment="1">
      <alignment vertical="top"/>
    </xf>
    <xf numFmtId="0" fontId="20" fillId="0" borderId="20" xfId="2" applyFont="1" applyBorder="1" applyAlignment="1">
      <alignment horizontal="center" vertical="top"/>
    </xf>
    <xf numFmtId="0" fontId="17" fillId="0" borderId="22" xfId="2" applyFont="1" applyBorder="1" applyAlignment="1">
      <alignment horizontal="center" vertical="top" wrapText="1"/>
    </xf>
    <xf numFmtId="0" fontId="17" fillId="0" borderId="21" xfId="2" applyFont="1" applyBorder="1" applyAlignment="1">
      <alignment horizontal="center" vertical="top" wrapText="1"/>
    </xf>
    <xf numFmtId="0" fontId="17" fillId="0" borderId="23" xfId="2" applyFont="1" applyBorder="1" applyAlignment="1">
      <alignment horizontal="center" vertical="top" wrapText="1"/>
    </xf>
    <xf numFmtId="0" fontId="20" fillId="0" borderId="23" xfId="2" applyFont="1" applyBorder="1" applyAlignment="1">
      <alignment horizontal="center" vertical="top"/>
    </xf>
    <xf numFmtId="0" fontId="20" fillId="0" borderId="24" xfId="2" applyFont="1" applyBorder="1" applyAlignment="1">
      <alignment horizontal="center" vertical="top"/>
    </xf>
    <xf numFmtId="0" fontId="20" fillId="0" borderId="24" xfId="2" applyFont="1" applyBorder="1" applyAlignment="1">
      <alignment horizontal="center" vertical="top" wrapText="1"/>
    </xf>
    <xf numFmtId="0" fontId="17" fillId="0" borderId="25" xfId="2" applyFont="1" applyBorder="1" applyAlignment="1">
      <alignment horizontal="center"/>
    </xf>
    <xf numFmtId="0" fontId="3" fillId="0" borderId="26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wrapText="1"/>
    </xf>
    <xf numFmtId="0" fontId="3" fillId="0" borderId="8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wrapText="1"/>
    </xf>
    <xf numFmtId="0" fontId="3" fillId="0" borderId="27" xfId="2" applyFont="1" applyBorder="1" applyAlignment="1">
      <alignment horizontal="center" wrapText="1"/>
    </xf>
    <xf numFmtId="0" fontId="3" fillId="0" borderId="8" xfId="2" applyFont="1" applyBorder="1" applyAlignment="1">
      <alignment wrapText="1"/>
    </xf>
    <xf numFmtId="0" fontId="3" fillId="0" borderId="12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27" xfId="2" applyFont="1" applyBorder="1"/>
    <xf numFmtId="0" fontId="3" fillId="0" borderId="20" xfId="2" applyFont="1" applyBorder="1" applyAlignment="1">
      <alignment wrapText="1"/>
    </xf>
    <xf numFmtId="0" fontId="3" fillId="0" borderId="28" xfId="2" applyFont="1" applyBorder="1"/>
    <xf numFmtId="0" fontId="3" fillId="0" borderId="20" xfId="2" applyFont="1" applyBorder="1"/>
    <xf numFmtId="0" fontId="3" fillId="0" borderId="21" xfId="2" applyFont="1" applyBorder="1"/>
    <xf numFmtId="0" fontId="3" fillId="0" borderId="29" xfId="2" applyFont="1" applyBorder="1"/>
    <xf numFmtId="0" fontId="9" fillId="0" borderId="0" xfId="2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12" fillId="0" borderId="0" xfId="7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3" fontId="4" fillId="0" borderId="1" xfId="5" applyNumberFormat="1" applyFont="1" applyBorder="1" applyAlignment="1">
      <alignment horizontal="right" vertical="top" wrapText="1"/>
    </xf>
    <xf numFmtId="0" fontId="5" fillId="0" borderId="0" xfId="7" applyFont="1" applyFill="1" applyAlignment="1"/>
    <xf numFmtId="0" fontId="4" fillId="0" borderId="4" xfId="2" applyFont="1" applyBorder="1" applyAlignment="1">
      <alignment horizontal="left" indent="1"/>
    </xf>
    <xf numFmtId="0" fontId="4" fillId="0" borderId="7" xfId="2" applyFont="1" applyBorder="1" applyAlignment="1">
      <alignment horizontal="left" indent="1"/>
    </xf>
    <xf numFmtId="0" fontId="4" fillId="0" borderId="0" xfId="2" applyFont="1" applyAlignment="1">
      <alignment horizontal="left"/>
    </xf>
    <xf numFmtId="0" fontId="16" fillId="0" borderId="20" xfId="2" applyFont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right" vertical="top" wrapText="1"/>
      <protection locked="0"/>
    </xf>
    <xf numFmtId="0" fontId="24" fillId="0" borderId="2" xfId="2" applyFont="1" applyFill="1" applyBorder="1" applyAlignment="1" applyProtection="1">
      <alignment horizontal="left" vertical="top" wrapText="1"/>
      <protection locked="0"/>
    </xf>
    <xf numFmtId="0" fontId="11" fillId="0" borderId="8" xfId="2" applyFont="1" applyFill="1" applyBorder="1" applyAlignment="1" applyProtection="1">
      <alignment horizontal="left" vertical="top" wrapText="1"/>
      <protection locked="0"/>
    </xf>
    <xf numFmtId="0" fontId="24" fillId="0" borderId="8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/>
      <protection locked="0"/>
    </xf>
    <xf numFmtId="3" fontId="3" fillId="0" borderId="8" xfId="2" applyNumberFormat="1" applyFont="1" applyFill="1" applyBorder="1" applyAlignment="1" applyProtection="1">
      <alignment vertical="top"/>
      <protection locked="0"/>
    </xf>
    <xf numFmtId="0" fontId="4" fillId="0" borderId="8" xfId="4" applyFont="1" applyFill="1" applyBorder="1" applyAlignment="1" applyProtection="1">
      <alignment horizontal="left" vertical="top" wrapText="1"/>
      <protection locked="0"/>
    </xf>
    <xf numFmtId="0" fontId="13" fillId="0" borderId="8" xfId="4" applyFont="1" applyFill="1" applyBorder="1" applyAlignment="1" applyProtection="1">
      <alignment horizontal="left" vertical="top"/>
      <protection locked="0"/>
    </xf>
    <xf numFmtId="0" fontId="4" fillId="0" borderId="8" xfId="4" applyFont="1" applyFill="1" applyBorder="1" applyAlignment="1" applyProtection="1">
      <alignment horizontal="left" vertical="top"/>
      <protection locked="0"/>
    </xf>
    <xf numFmtId="3" fontId="4" fillId="0" borderId="8" xfId="4" applyNumberFormat="1" applyFont="1" applyFill="1" applyBorder="1" applyAlignment="1" applyProtection="1">
      <alignment vertical="top"/>
      <protection locked="0"/>
    </xf>
    <xf numFmtId="3" fontId="4" fillId="0" borderId="7" xfId="4" applyNumberFormat="1" applyFont="1" applyFill="1" applyBorder="1" applyAlignment="1" applyProtection="1">
      <alignment vertical="top"/>
      <protection locked="0"/>
    </xf>
    <xf numFmtId="0" fontId="13" fillId="0" borderId="2" xfId="4" applyFont="1" applyFill="1" applyBorder="1" applyAlignment="1" applyProtection="1">
      <alignment horizontal="left" vertical="top"/>
      <protection locked="0"/>
    </xf>
    <xf numFmtId="0" fontId="4" fillId="0" borderId="0" xfId="4" applyFont="1" applyFill="1" applyBorder="1" applyAlignment="1" applyProtection="1">
      <alignment horizontal="right" vertical="top" wrapText="1"/>
      <protection locked="0"/>
    </xf>
    <xf numFmtId="0" fontId="4" fillId="0" borderId="13" xfId="4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28" fillId="0" borderId="0" xfId="0" applyFont="1" applyFill="1" applyBorder="1"/>
    <xf numFmtId="14" fontId="12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5" fillId="0" borderId="0" xfId="0" applyNumberFormat="1" applyFont="1" applyFill="1" applyBorder="1"/>
    <xf numFmtId="9" fontId="5" fillId="0" borderId="0" xfId="10" applyFont="1" applyFill="1" applyBorder="1"/>
    <xf numFmtId="3" fontId="4" fillId="0" borderId="0" xfId="0" applyNumberFormat="1" applyFont="1" applyFill="1" applyBorder="1"/>
    <xf numFmtId="9" fontId="4" fillId="0" borderId="0" xfId="10" applyFont="1" applyFill="1" applyBorder="1"/>
    <xf numFmtId="2" fontId="26" fillId="0" borderId="0" xfId="0" applyNumberFormat="1" applyFont="1" applyFill="1" applyBorder="1" applyAlignment="1">
      <alignment horizontal="left" indent="2"/>
    </xf>
    <xf numFmtId="0" fontId="0" fillId="0" borderId="0" xfId="0" applyFill="1" applyBorder="1"/>
    <xf numFmtId="9" fontId="0" fillId="0" borderId="0" xfId="1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/>
    <xf numFmtId="3" fontId="12" fillId="0" borderId="0" xfId="0" applyNumberFormat="1" applyFont="1" applyFill="1" applyBorder="1"/>
    <xf numFmtId="9" fontId="12" fillId="0" borderId="0" xfId="10" applyFont="1" applyFill="1" applyBorder="1"/>
    <xf numFmtId="0" fontId="4" fillId="0" borderId="0" xfId="0" applyFont="1" applyFill="1" applyBorder="1" applyAlignment="1">
      <alignment horizontal="left" indent="1"/>
    </xf>
    <xf numFmtId="3" fontId="0" fillId="0" borderId="0" xfId="0" applyNumberFormat="1" applyBorder="1"/>
    <xf numFmtId="44" fontId="29" fillId="0" borderId="7" xfId="9" applyFont="1" applyFill="1" applyBorder="1" applyAlignment="1">
      <alignment horizontal="right" vertical="top" wrapText="1"/>
    </xf>
    <xf numFmtId="44" fontId="29" fillId="0" borderId="13" xfId="9" applyFont="1" applyFill="1" applyBorder="1" applyAlignment="1">
      <alignment horizontal="right" vertical="top" wrapText="1"/>
    </xf>
    <xf numFmtId="44" fontId="29" fillId="0" borderId="12" xfId="9" applyFont="1" applyFill="1" applyBorder="1" applyAlignment="1">
      <alignment horizontal="right" vertical="top" wrapText="1"/>
    </xf>
    <xf numFmtId="44" fontId="29" fillId="0" borderId="1" xfId="9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9" fontId="26" fillId="0" borderId="0" xfId="10" applyFont="1" applyFill="1" applyBorder="1" applyAlignment="1">
      <alignment horizontal="left" indent="2"/>
    </xf>
    <xf numFmtId="9" fontId="0" fillId="0" borderId="0" xfId="10" applyFont="1" applyBorder="1"/>
    <xf numFmtId="3" fontId="50" fillId="0" borderId="0" xfId="2" applyNumberFormat="1" applyFont="1" applyFill="1" applyBorder="1" applyAlignment="1"/>
    <xf numFmtId="0" fontId="3" fillId="0" borderId="0" xfId="2" applyFont="1" applyFill="1"/>
    <xf numFmtId="0" fontId="3" fillId="0" borderId="0" xfId="2" applyFont="1" applyFill="1" applyBorder="1"/>
    <xf numFmtId="0" fontId="5" fillId="0" borderId="0" xfId="2" applyFont="1" applyFill="1" applyBorder="1" applyAlignment="1">
      <alignment horizontal="left" vertical="top"/>
    </xf>
    <xf numFmtId="3" fontId="5" fillId="0" borderId="0" xfId="2" applyNumberFormat="1" applyFont="1" applyFill="1" applyBorder="1" applyAlignment="1">
      <alignment vertical="top"/>
    </xf>
    <xf numFmtId="9" fontId="5" fillId="0" borderId="0" xfId="10" applyFont="1" applyFill="1" applyBorder="1" applyAlignment="1">
      <alignment vertical="top"/>
    </xf>
    <xf numFmtId="0" fontId="3" fillId="0" borderId="0" xfId="2" applyFont="1" applyFill="1" applyBorder="1" applyAlignment="1">
      <alignment horizontal="left" vertical="top"/>
    </xf>
    <xf numFmtId="3" fontId="3" fillId="0" borderId="0" xfId="2" applyNumberFormat="1" applyFont="1" applyFill="1" applyBorder="1" applyAlignment="1">
      <alignment vertical="top"/>
    </xf>
    <xf numFmtId="9" fontId="3" fillId="0" borderId="0" xfId="10" applyFont="1" applyFill="1" applyBorder="1" applyAlignment="1">
      <alignment vertical="top"/>
    </xf>
    <xf numFmtId="0" fontId="9" fillId="0" borderId="0" xfId="2" applyFont="1" applyFill="1" applyBorder="1" applyAlignment="1">
      <alignment horizontal="left" vertical="top" indent="3"/>
    </xf>
    <xf numFmtId="3" fontId="9" fillId="0" borderId="0" xfId="2" applyNumberFormat="1" applyFont="1" applyFill="1" applyBorder="1" applyAlignment="1">
      <alignment vertical="top"/>
    </xf>
    <xf numFmtId="9" fontId="9" fillId="0" borderId="0" xfId="10" applyFont="1" applyFill="1" applyBorder="1" applyAlignment="1">
      <alignment vertical="top"/>
    </xf>
    <xf numFmtId="0" fontId="9" fillId="0" borderId="0" xfId="2" applyFont="1" applyFill="1" applyBorder="1" applyAlignment="1">
      <alignment horizontal="left" vertical="top" wrapText="1" indent="3"/>
    </xf>
    <xf numFmtId="3" fontId="9" fillId="0" borderId="0" xfId="2" applyNumberFormat="1" applyFont="1" applyFill="1" applyBorder="1" applyAlignment="1">
      <alignment vertical="top" wrapText="1"/>
    </xf>
    <xf numFmtId="9" fontId="9" fillId="0" borderId="0" xfId="10" applyFont="1" applyFill="1" applyBorder="1" applyAlignment="1">
      <alignment vertical="top" wrapText="1"/>
    </xf>
    <xf numFmtId="0" fontId="51" fillId="0" borderId="0" xfId="2" applyFont="1" applyFill="1" applyBorder="1" applyAlignment="1">
      <alignment horizontal="left" vertical="top"/>
    </xf>
    <xf numFmtId="3" fontId="51" fillId="0" borderId="0" xfId="2" applyNumberFormat="1" applyFont="1" applyFill="1" applyBorder="1" applyAlignment="1">
      <alignment vertical="top"/>
    </xf>
    <xf numFmtId="9" fontId="51" fillId="0" borderId="0" xfId="10" applyFont="1" applyFill="1" applyBorder="1" applyAlignment="1">
      <alignment vertical="top"/>
    </xf>
    <xf numFmtId="0" fontId="9" fillId="0" borderId="0" xfId="2" applyFont="1" applyFill="1" applyAlignment="1">
      <alignment horizontal="left" vertical="top" indent="3"/>
    </xf>
    <xf numFmtId="3" fontId="9" fillId="0" borderId="0" xfId="2" applyNumberFormat="1" applyFont="1" applyFill="1" applyAlignment="1">
      <alignment vertical="top"/>
    </xf>
    <xf numFmtId="9" fontId="9" fillId="0" borderId="0" xfId="10" applyFont="1" applyFill="1" applyAlignment="1">
      <alignment vertical="top"/>
    </xf>
    <xf numFmtId="0" fontId="3" fillId="0" borderId="0" xfId="2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vertical="top" wrapText="1"/>
    </xf>
    <xf numFmtId="9" fontId="3" fillId="0" borderId="0" xfId="10" applyFont="1" applyFill="1" applyBorder="1" applyAlignment="1">
      <alignment vertical="top" wrapText="1"/>
    </xf>
    <xf numFmtId="3" fontId="3" fillId="0" borderId="0" xfId="2" applyNumberFormat="1" applyFont="1" applyFill="1" applyAlignment="1">
      <alignment vertical="top"/>
    </xf>
    <xf numFmtId="9" fontId="3" fillId="0" borderId="0" xfId="10" applyFont="1" applyFill="1" applyAlignment="1">
      <alignment vertical="top"/>
    </xf>
    <xf numFmtId="2" fontId="3" fillId="0" borderId="0" xfId="2" applyNumberFormat="1" applyFont="1" applyFill="1" applyBorder="1" applyAlignment="1">
      <alignment horizontal="left" vertical="top"/>
    </xf>
    <xf numFmtId="3" fontId="3" fillId="0" borderId="0" xfId="2" applyNumberFormat="1" applyFont="1" applyFill="1" applyBorder="1" applyAlignment="1"/>
    <xf numFmtId="0" fontId="52" fillId="0" borderId="0" xfId="2" applyFont="1" applyFill="1" applyBorder="1"/>
    <xf numFmtId="3" fontId="12" fillId="0" borderId="0" xfId="2" applyNumberFormat="1" applyFont="1" applyFill="1" applyBorder="1"/>
    <xf numFmtId="3" fontId="12" fillId="0" borderId="0" xfId="2" applyNumberFormat="1" applyFont="1" applyFill="1" applyBorder="1" applyAlignment="1"/>
    <xf numFmtId="0" fontId="4" fillId="0" borderId="0" xfId="2" applyFont="1" applyBorder="1" applyAlignment="1">
      <alignment horizontal="left" indent="1"/>
    </xf>
    <xf numFmtId="3" fontId="25" fillId="0" borderId="0" xfId="2" applyNumberFormat="1" applyFont="1" applyBorder="1" applyAlignment="1"/>
    <xf numFmtId="3" fontId="4" fillId="0" borderId="0" xfId="2" applyNumberFormat="1" applyFont="1" applyBorder="1" applyAlignment="1"/>
    <xf numFmtId="9" fontId="25" fillId="0" borderId="0" xfId="10" applyFont="1" applyBorder="1" applyAlignment="1"/>
    <xf numFmtId="0" fontId="25" fillId="0" borderId="0" xfId="2" applyFont="1" applyBorder="1" applyAlignment="1">
      <alignment horizontal="left" indent="2"/>
    </xf>
    <xf numFmtId="3" fontId="21" fillId="0" borderId="0" xfId="2" applyNumberFormat="1" applyFont="1" applyBorder="1" applyAlignment="1"/>
    <xf numFmtId="9" fontId="21" fillId="0" borderId="0" xfId="10" applyFont="1" applyBorder="1" applyAlignment="1"/>
    <xf numFmtId="0" fontId="21" fillId="0" borderId="0" xfId="2" applyFont="1" applyBorder="1" applyAlignment="1">
      <alignment horizontal="left" indent="4"/>
    </xf>
    <xf numFmtId="3" fontId="21" fillId="0" borderId="0" xfId="2" applyNumberFormat="1" applyFont="1" applyBorder="1" applyAlignment="1">
      <alignment wrapText="1"/>
    </xf>
    <xf numFmtId="0" fontId="4" fillId="0" borderId="0" xfId="2" applyFont="1" applyFill="1" applyBorder="1"/>
    <xf numFmtId="3" fontId="4" fillId="0" borderId="0" xfId="2" applyNumberFormat="1" applyFont="1" applyFill="1" applyBorder="1" applyAlignment="1"/>
    <xf numFmtId="9" fontId="4" fillId="0" borderId="0" xfId="10" applyFont="1" applyBorder="1" applyAlignment="1"/>
    <xf numFmtId="9" fontId="12" fillId="0" borderId="0" xfId="10" applyFont="1" applyFill="1" applyBorder="1" applyAlignment="1"/>
    <xf numFmtId="0" fontId="25" fillId="0" borderId="0" xfId="2" applyFont="1" applyFill="1" applyBorder="1" applyAlignment="1">
      <alignment horizontal="left" indent="2"/>
    </xf>
    <xf numFmtId="3" fontId="25" fillId="0" borderId="0" xfId="2" applyNumberFormat="1" applyFont="1" applyFill="1" applyBorder="1" applyAlignment="1"/>
    <xf numFmtId="9" fontId="25" fillId="0" borderId="0" xfId="10" applyFont="1" applyFill="1" applyBorder="1" applyAlignment="1"/>
    <xf numFmtId="0" fontId="4" fillId="0" borderId="0" xfId="2" applyFont="1" applyFill="1" applyBorder="1" applyAlignment="1">
      <alignment horizontal="left" wrapText="1" indent="3"/>
    </xf>
    <xf numFmtId="3" fontId="4" fillId="0" borderId="0" xfId="70" applyNumberFormat="1" applyFont="1" applyFill="1" applyBorder="1" applyAlignment="1"/>
    <xf numFmtId="3" fontId="4" fillId="0" borderId="0" xfId="2" applyNumberFormat="1" applyFont="1" applyFill="1" applyBorder="1" applyAlignment="1">
      <alignment wrapText="1"/>
    </xf>
    <xf numFmtId="9" fontId="4" fillId="0" borderId="0" xfId="10" applyFont="1" applyFill="1" applyBorder="1" applyAlignment="1"/>
    <xf numFmtId="0" fontId="21" fillId="0" borderId="0" xfId="2" applyFont="1" applyFill="1" applyBorder="1" applyAlignment="1" applyProtection="1">
      <alignment horizontal="left" vertical="top" wrapText="1"/>
      <protection locked="0"/>
    </xf>
    <xf numFmtId="3" fontId="21" fillId="0" borderId="0" xfId="70" applyNumberFormat="1" applyFont="1" applyFill="1" applyBorder="1" applyAlignment="1"/>
    <xf numFmtId="3" fontId="21" fillId="0" borderId="0" xfId="2" applyNumberFormat="1" applyFont="1" applyFill="1" applyBorder="1" applyAlignment="1" applyProtection="1">
      <alignment vertical="top" wrapText="1"/>
      <protection locked="0"/>
    </xf>
    <xf numFmtId="9" fontId="21" fillId="0" borderId="0" xfId="10" applyFont="1" applyFill="1" applyBorder="1" applyAlignment="1"/>
    <xf numFmtId="3" fontId="12" fillId="0" borderId="0" xfId="2" applyNumberFormat="1" applyFont="1" applyBorder="1" applyAlignment="1"/>
    <xf numFmtId="9" fontId="12" fillId="0" borderId="0" xfId="10" applyFont="1" applyBorder="1" applyAlignment="1"/>
    <xf numFmtId="0" fontId="21" fillId="0" borderId="0" xfId="70" applyFont="1" applyBorder="1" applyAlignment="1">
      <alignment wrapText="1"/>
    </xf>
    <xf numFmtId="3" fontId="21" fillId="0" borderId="0" xfId="70" applyNumberFormat="1" applyFont="1" applyBorder="1" applyAlignment="1">
      <alignment wrapText="1"/>
    </xf>
    <xf numFmtId="0" fontId="53" fillId="0" borderId="0" xfId="2" applyFont="1" applyBorder="1" applyAlignment="1">
      <alignment horizontal="left" wrapText="1"/>
    </xf>
    <xf numFmtId="3" fontId="53" fillId="0" borderId="0" xfId="2" applyNumberFormat="1" applyFont="1" applyBorder="1" applyAlignment="1">
      <alignment wrapText="1"/>
    </xf>
    <xf numFmtId="9" fontId="53" fillId="0" borderId="0" xfId="10" applyFont="1" applyBorder="1" applyAlignment="1">
      <alignment wrapText="1"/>
    </xf>
    <xf numFmtId="0" fontId="4" fillId="0" borderId="0" xfId="2" applyFont="1" applyFill="1" applyBorder="1" applyAlignment="1" applyProtection="1">
      <alignment horizontal="left" vertical="top" wrapText="1" indent="4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3" fontId="21" fillId="0" borderId="0" xfId="2" applyNumberFormat="1" applyFont="1" applyBorder="1" applyAlignment="1">
      <alignment vertical="top"/>
    </xf>
    <xf numFmtId="9" fontId="21" fillId="0" borderId="0" xfId="10" applyFont="1" applyBorder="1" applyAlignment="1">
      <alignment vertical="top"/>
    </xf>
    <xf numFmtId="0" fontId="13" fillId="0" borderId="0" xfId="2" applyFont="1" applyFill="1" applyBorder="1" applyAlignment="1" applyProtection="1">
      <alignment horizontal="left" vertical="top" wrapText="1"/>
      <protection locked="0"/>
    </xf>
    <xf numFmtId="3" fontId="13" fillId="0" borderId="0" xfId="2" applyNumberFormat="1" applyFont="1" applyFill="1" applyBorder="1" applyAlignment="1" applyProtection="1">
      <alignment vertical="top" wrapText="1"/>
      <protection locked="0"/>
    </xf>
    <xf numFmtId="3" fontId="21" fillId="0" borderId="0" xfId="2" applyNumberFormat="1" applyFont="1" applyFill="1" applyBorder="1" applyAlignment="1">
      <alignment wrapText="1"/>
    </xf>
    <xf numFmtId="0" fontId="25" fillId="0" borderId="0" xfId="2" applyFont="1" applyBorder="1"/>
    <xf numFmtId="0" fontId="21" fillId="0" borderId="0" xfId="2" applyFont="1" applyBorder="1" applyAlignment="1">
      <alignment horizontal="left" wrapText="1"/>
    </xf>
    <xf numFmtId="3" fontId="4" fillId="0" borderId="0" xfId="2" applyNumberFormat="1" applyBorder="1" applyAlignment="1"/>
    <xf numFmtId="3" fontId="13" fillId="0" borderId="0" xfId="2" applyNumberFormat="1" applyFont="1" applyBorder="1" applyAlignment="1"/>
    <xf numFmtId="0" fontId="12" fillId="0" borderId="0" xfId="2" applyFont="1" applyBorder="1"/>
    <xf numFmtId="3" fontId="4" fillId="0" borderId="0" xfId="2" applyNumberFormat="1"/>
    <xf numFmtId="44" fontId="29" fillId="0" borderId="1" xfId="9" applyFont="1" applyFill="1" applyBorder="1" applyAlignment="1">
      <alignment horizontal="center" vertical="top" wrapText="1"/>
    </xf>
    <xf numFmtId="0" fontId="50" fillId="0" borderId="0" xfId="7" applyFont="1" applyAlignment="1">
      <alignment horizontal="left" wrapText="1"/>
    </xf>
    <xf numFmtId="0" fontId="50" fillId="0" borderId="0" xfId="2" applyFont="1" applyAlignment="1">
      <alignment horizontal="left"/>
    </xf>
    <xf numFmtId="0" fontId="28" fillId="0" borderId="0" xfId="2" applyFont="1"/>
    <xf numFmtId="0" fontId="28" fillId="0" borderId="0" xfId="2" applyFont="1" applyAlignment="1">
      <alignment horizontal="left"/>
    </xf>
    <xf numFmtId="0" fontId="4" fillId="0" borderId="0" xfId="2" applyFont="1" applyFill="1"/>
    <xf numFmtId="165" fontId="28" fillId="0" borderId="0" xfId="122" applyNumberFormat="1" applyFont="1" applyFill="1" applyBorder="1" applyAlignment="1">
      <alignment horizontal="left" wrapText="1"/>
    </xf>
    <xf numFmtId="0" fontId="55" fillId="0" borderId="0" xfId="2" applyFont="1" applyFill="1" applyBorder="1"/>
    <xf numFmtId="0" fontId="4" fillId="0" borderId="0" xfId="2" applyFont="1" applyFill="1" applyBorder="1" applyAlignment="1">
      <alignment horizontal="left" vertical="top"/>
    </xf>
    <xf numFmtId="9" fontId="12" fillId="0" borderId="0" xfId="10" applyFont="1" applyFill="1" applyAlignment="1">
      <alignment horizontal="right" vertical="top"/>
    </xf>
    <xf numFmtId="0" fontId="26" fillId="0" borderId="0" xfId="122" applyFont="1" applyFill="1" applyBorder="1" applyAlignment="1" applyProtection="1">
      <alignment horizontal="left" vertical="top" indent="1"/>
    </xf>
    <xf numFmtId="3" fontId="26" fillId="0" borderId="0" xfId="2" applyNumberFormat="1" applyFont="1" applyFill="1" applyAlignment="1">
      <alignment horizontal="right" vertical="top"/>
    </xf>
    <xf numFmtId="3" fontId="4" fillId="0" borderId="0" xfId="2" applyNumberFormat="1" applyFont="1" applyFill="1"/>
    <xf numFmtId="9" fontId="26" fillId="0" borderId="0" xfId="10" applyFont="1" applyFill="1" applyAlignment="1">
      <alignment horizontal="right" vertical="top"/>
    </xf>
    <xf numFmtId="0" fontId="12" fillId="0" borderId="0" xfId="122" applyFont="1" applyFill="1" applyBorder="1" applyAlignment="1">
      <alignment horizontal="left" vertical="top"/>
    </xf>
    <xf numFmtId="0" fontId="27" fillId="0" borderId="0" xfId="2" applyFont="1" applyFill="1"/>
    <xf numFmtId="0" fontId="27" fillId="0" borderId="0" xfId="122" applyFont="1" applyFill="1" applyBorder="1" applyAlignment="1" applyProtection="1">
      <alignment horizontal="right" vertical="top"/>
    </xf>
    <xf numFmtId="3" fontId="27" fillId="0" borderId="0" xfId="2" applyNumberFormat="1" applyFont="1" applyFill="1" applyAlignment="1">
      <alignment horizontal="right" vertical="top"/>
    </xf>
    <xf numFmtId="9" fontId="27" fillId="0" borderId="0" xfId="10" applyFont="1" applyFill="1" applyAlignment="1">
      <alignment horizontal="right" vertical="top"/>
    </xf>
    <xf numFmtId="3" fontId="4" fillId="0" borderId="0" xfId="2" applyNumberFormat="1" applyFont="1" applyFill="1" applyAlignment="1">
      <alignment horizontal="right" vertical="top"/>
    </xf>
    <xf numFmtId="9" fontId="4" fillId="0" borderId="0" xfId="10" applyFont="1" applyFill="1" applyAlignment="1">
      <alignment horizontal="right" vertical="top"/>
    </xf>
    <xf numFmtId="9" fontId="4" fillId="0" borderId="0" xfId="10" applyFont="1" applyFill="1" applyBorder="1" applyAlignment="1">
      <alignment horizontal="right" vertical="top"/>
    </xf>
    <xf numFmtId="0" fontId="25" fillId="0" borderId="0" xfId="102" applyNumberFormat="1" applyFont="1" applyFill="1" applyBorder="1" applyAlignment="1">
      <alignment horizontal="left" vertical="top"/>
    </xf>
    <xf numFmtId="0" fontId="55" fillId="0" borderId="0" xfId="122" applyNumberFormat="1" applyFont="1" applyFill="1" applyBorder="1" applyAlignment="1" applyProtection="1">
      <alignment horizontal="left" vertical="top" indent="1"/>
    </xf>
    <xf numFmtId="9" fontId="4" fillId="0" borderId="0" xfId="10" applyFont="1" applyFill="1"/>
    <xf numFmtId="0" fontId="55" fillId="0" borderId="0" xfId="122" applyNumberFormat="1" applyFont="1" applyFill="1" applyBorder="1" applyAlignment="1" applyProtection="1">
      <alignment horizontal="left" vertical="top" indent="2"/>
    </xf>
    <xf numFmtId="0" fontId="13" fillId="0" borderId="0" xfId="122" applyNumberFormat="1" applyFont="1" applyFill="1" applyBorder="1" applyAlignment="1" applyProtection="1">
      <alignment horizontal="left" vertical="top" indent="2"/>
    </xf>
    <xf numFmtId="0" fontId="55" fillId="0" borderId="0" xfId="122" applyNumberFormat="1" applyFont="1" applyFill="1" applyBorder="1" applyAlignment="1" applyProtection="1">
      <alignment horizontal="left" vertical="top" wrapText="1" indent="2"/>
    </xf>
    <xf numFmtId="0" fontId="12" fillId="0" borderId="0" xfId="122" applyNumberFormat="1" applyFont="1" applyFill="1" applyBorder="1" applyAlignment="1" applyProtection="1">
      <alignment horizontal="left" vertical="top"/>
    </xf>
    <xf numFmtId="0" fontId="26" fillId="0" borderId="0" xfId="122" applyNumberFormat="1" applyFont="1" applyFill="1" applyBorder="1" applyAlignment="1" applyProtection="1">
      <alignment horizontal="left" vertical="top" indent="1"/>
    </xf>
    <xf numFmtId="0" fontId="26" fillId="0" borderId="0" xfId="122" applyNumberFormat="1" applyFont="1" applyFill="1" applyBorder="1" applyAlignment="1" applyProtection="1">
      <alignment horizontal="left" vertical="top" indent="2"/>
    </xf>
    <xf numFmtId="0" fontId="14" fillId="0" borderId="0" xfId="2" applyNumberFormat="1" applyFont="1" applyFill="1" applyAlignment="1">
      <alignment horizontal="left" vertical="top" indent="1"/>
    </xf>
    <xf numFmtId="0" fontId="56" fillId="0" borderId="0" xfId="122" applyNumberFormat="1" applyFont="1" applyFill="1" applyBorder="1" applyAlignment="1" applyProtection="1">
      <alignment horizontal="left" vertical="top"/>
    </xf>
    <xf numFmtId="3" fontId="12" fillId="0" borderId="0" xfId="122" applyNumberFormat="1" applyFont="1" applyFill="1" applyBorder="1" applyAlignment="1">
      <alignment horizontal="right" vertical="top"/>
    </xf>
    <xf numFmtId="9" fontId="12" fillId="0" borderId="0" xfId="10" applyFont="1" applyFill="1" applyBorder="1" applyAlignment="1">
      <alignment horizontal="right" vertical="top"/>
    </xf>
    <xf numFmtId="0" fontId="28" fillId="0" borderId="0" xfId="2" applyNumberFormat="1" applyFont="1" applyFill="1" applyAlignment="1">
      <alignment horizontal="left" vertical="top"/>
    </xf>
    <xf numFmtId="3" fontId="28" fillId="0" borderId="0" xfId="122" applyNumberFormat="1" applyFont="1" applyFill="1" applyBorder="1" applyAlignment="1">
      <alignment horizontal="right" vertical="top"/>
    </xf>
    <xf numFmtId="9" fontId="28" fillId="0" borderId="0" xfId="10" applyFont="1" applyFill="1" applyBorder="1" applyAlignment="1">
      <alignment horizontal="right" vertical="top"/>
    </xf>
    <xf numFmtId="3" fontId="55" fillId="0" borderId="0" xfId="2" applyNumberFormat="1" applyFont="1" applyFill="1"/>
    <xf numFmtId="9" fontId="55" fillId="0" borderId="0" xfId="10" applyFont="1" applyFill="1"/>
    <xf numFmtId="0" fontId="55" fillId="0" borderId="0" xfId="123" applyFont="1" applyFill="1" applyBorder="1" applyAlignment="1" applyProtection="1">
      <alignment horizontal="left" indent="4"/>
    </xf>
    <xf numFmtId="3" fontId="27" fillId="0" borderId="0" xfId="122" applyNumberFormat="1" applyFont="1" applyFill="1" applyBorder="1" applyAlignment="1" applyProtection="1">
      <alignment horizontal="right" vertical="top"/>
    </xf>
    <xf numFmtId="9" fontId="27" fillId="0" borderId="0" xfId="10" applyFont="1" applyFill="1" applyBorder="1" applyAlignment="1" applyProtection="1">
      <alignment horizontal="right" vertical="top"/>
    </xf>
    <xf numFmtId="3" fontId="55" fillId="0" borderId="0" xfId="2" applyNumberFormat="1" applyFont="1" applyFill="1" applyAlignment="1">
      <alignment vertical="top"/>
    </xf>
    <xf numFmtId="3" fontId="26" fillId="0" borderId="0" xfId="122" applyNumberFormat="1" applyFont="1" applyFill="1" applyBorder="1" applyAlignment="1">
      <alignment horizontal="right" vertical="top"/>
    </xf>
    <xf numFmtId="9" fontId="26" fillId="0" borderId="0" xfId="10" applyFont="1" applyFill="1" applyBorder="1" applyAlignment="1">
      <alignment horizontal="right" vertical="top"/>
    </xf>
    <xf numFmtId="3" fontId="4" fillId="0" borderId="0" xfId="122" applyNumberFormat="1" applyFont="1" applyFill="1" applyBorder="1" applyAlignment="1">
      <alignment horizontal="right" vertical="top"/>
    </xf>
    <xf numFmtId="3" fontId="55" fillId="0" borderId="0" xfId="122" applyNumberFormat="1" applyFont="1" applyFill="1" applyBorder="1" applyAlignment="1">
      <alignment horizontal="right" vertical="top"/>
    </xf>
    <xf numFmtId="0" fontId="12" fillId="0" borderId="0" xfId="2" applyFont="1" applyFill="1" applyAlignment="1">
      <alignment wrapText="1"/>
    </xf>
    <xf numFmtId="3" fontId="26" fillId="0" borderId="0" xfId="2" applyNumberFormat="1" applyFont="1" applyFill="1" applyAlignment="1">
      <alignment vertical="top"/>
    </xf>
    <xf numFmtId="0" fontId="28" fillId="0" borderId="0" xfId="122" applyNumberFormat="1" applyFont="1" applyFill="1" applyBorder="1" applyAlignment="1" applyProtection="1">
      <alignment horizontal="left" vertical="top"/>
    </xf>
    <xf numFmtId="3" fontId="12" fillId="0" borderId="0" xfId="122" applyNumberFormat="1" applyFont="1" applyFill="1" applyAlignment="1">
      <alignment horizontal="right" vertical="top"/>
    </xf>
    <xf numFmtId="0" fontId="12" fillId="0" borderId="0" xfId="2" applyFont="1" applyFill="1"/>
    <xf numFmtId="0" fontId="14" fillId="0" borderId="0" xfId="2" applyNumberFormat="1" applyFont="1" applyFill="1" applyAlignment="1">
      <alignment horizontal="left" vertical="top" wrapText="1" indent="1"/>
    </xf>
    <xf numFmtId="9" fontId="55" fillId="0" borderId="0" xfId="10" applyFont="1" applyFill="1" applyBorder="1" applyAlignment="1">
      <alignment horizontal="right" vertical="top"/>
    </xf>
    <xf numFmtId="3" fontId="13" fillId="0" borderId="0" xfId="122" applyNumberFormat="1" applyFont="1" applyFill="1" applyBorder="1" applyAlignment="1">
      <alignment horizontal="right" vertical="top"/>
    </xf>
    <xf numFmtId="9" fontId="13" fillId="0" borderId="0" xfId="10" applyFont="1" applyFill="1" applyBorder="1" applyAlignment="1">
      <alignment horizontal="right" vertical="top"/>
    </xf>
    <xf numFmtId="0" fontId="13" fillId="0" borderId="0" xfId="122" applyNumberFormat="1" applyFont="1" applyFill="1" applyBorder="1" applyAlignment="1" applyProtection="1">
      <alignment horizontal="left" vertical="top" indent="4"/>
    </xf>
    <xf numFmtId="0" fontId="13" fillId="0" borderId="0" xfId="122" applyNumberFormat="1" applyFont="1" applyFill="1" applyBorder="1" applyAlignment="1" applyProtection="1">
      <alignment horizontal="left" vertical="top" wrapText="1"/>
    </xf>
    <xf numFmtId="0" fontId="26" fillId="0" borderId="0" xfId="122" applyNumberFormat="1" applyFont="1" applyFill="1" applyBorder="1" applyAlignment="1" applyProtection="1">
      <alignment horizontal="left"/>
    </xf>
    <xf numFmtId="3" fontId="26" fillId="0" borderId="0" xfId="122" applyNumberFormat="1" applyFont="1" applyFill="1" applyBorder="1" applyAlignment="1">
      <alignment horizontal="right"/>
    </xf>
    <xf numFmtId="9" fontId="26" fillId="0" borderId="0" xfId="10" applyFont="1" applyFill="1" applyBorder="1" applyAlignment="1">
      <alignment horizontal="right"/>
    </xf>
    <xf numFmtId="0" fontId="27" fillId="0" borderId="0" xfId="122" applyNumberFormat="1" applyFont="1" applyFill="1" applyBorder="1" applyAlignment="1" applyProtection="1">
      <alignment horizontal="left" vertical="top" indent="2"/>
    </xf>
    <xf numFmtId="0" fontId="13" fillId="0" borderId="0" xfId="122" applyNumberFormat="1" applyFont="1" applyFill="1" applyBorder="1" applyAlignment="1" applyProtection="1">
      <alignment horizontal="left" vertical="top" indent="5"/>
    </xf>
    <xf numFmtId="0" fontId="13" fillId="0" borderId="0" xfId="122" applyNumberFormat="1" applyFont="1" applyFill="1" applyBorder="1" applyAlignment="1" applyProtection="1">
      <alignment horizontal="left" vertical="top" indent="3"/>
    </xf>
    <xf numFmtId="0" fontId="25" fillId="0" borderId="0" xfId="7" applyNumberFormat="1" applyFont="1" applyFill="1" applyBorder="1" applyAlignment="1">
      <alignment horizontal="left" vertical="top"/>
    </xf>
    <xf numFmtId="0" fontId="58" fillId="0" borderId="0" xfId="2" applyFont="1" applyFill="1" applyAlignment="1">
      <alignment vertical="top" wrapText="1"/>
    </xf>
    <xf numFmtId="9" fontId="26" fillId="0" borderId="0" xfId="10" applyFont="1" applyFill="1" applyAlignment="1">
      <alignment vertical="top"/>
    </xf>
    <xf numFmtId="9" fontId="55" fillId="0" borderId="0" xfId="10" applyFont="1" applyFill="1" applyAlignment="1">
      <alignment vertical="top"/>
    </xf>
    <xf numFmtId="0" fontId="29" fillId="0" borderId="30" xfId="2" applyFont="1" applyFill="1" applyBorder="1" applyAlignment="1">
      <alignment horizontal="center" vertical="top" wrapText="1"/>
    </xf>
    <xf numFmtId="0" fontId="4" fillId="0" borderId="0" xfId="0" applyFont="1" applyFill="1"/>
    <xf numFmtId="0" fontId="59" fillId="0" borderId="0" xfId="122" applyFont="1" applyFill="1" applyBorder="1" applyAlignment="1" applyProtection="1">
      <alignment horizontal="left" vertical="top" indent="2"/>
    </xf>
    <xf numFmtId="0" fontId="13" fillId="0" borderId="0" xfId="0" applyFont="1" applyFill="1" applyAlignment="1">
      <alignment wrapText="1"/>
    </xf>
    <xf numFmtId="0" fontId="61" fillId="0" borderId="0" xfId="0" applyFont="1" applyFill="1"/>
    <xf numFmtId="0" fontId="60" fillId="0" borderId="0" xfId="0" applyFont="1" applyFill="1" applyAlignment="1">
      <alignment wrapText="1"/>
    </xf>
    <xf numFmtId="3" fontId="62" fillId="0" borderId="0" xfId="0" applyNumberFormat="1" applyFont="1" applyFill="1"/>
    <xf numFmtId="3" fontId="55" fillId="0" borderId="0" xfId="0" applyNumberFormat="1" applyFont="1" applyFill="1"/>
    <xf numFmtId="3" fontId="63" fillId="0" borderId="0" xfId="0" applyNumberFormat="1" applyFont="1" applyFill="1"/>
    <xf numFmtId="9" fontId="62" fillId="0" borderId="0" xfId="10" applyFont="1" applyFill="1"/>
    <xf numFmtId="0" fontId="63" fillId="0" borderId="0" xfId="122" applyFont="1" applyFill="1" applyBorder="1" applyAlignment="1" applyProtection="1">
      <alignment horizontal="left" vertical="top" indent="4"/>
    </xf>
    <xf numFmtId="0" fontId="0" fillId="0" borderId="0" xfId="0" applyBorder="1" applyAlignment="1">
      <alignment horizontal="right"/>
    </xf>
    <xf numFmtId="0" fontId="10" fillId="0" borderId="47" xfId="2" applyFont="1" applyFill="1" applyBorder="1" applyAlignment="1" applyProtection="1">
      <alignment horizontal="center" vertical="top" wrapText="1"/>
    </xf>
    <xf numFmtId="0" fontId="16" fillId="0" borderId="47" xfId="2" applyFont="1" applyFill="1" applyBorder="1" applyAlignment="1" applyProtection="1">
      <alignment horizontal="center" vertical="top" wrapText="1"/>
    </xf>
    <xf numFmtId="3" fontId="4" fillId="0" borderId="47" xfId="2" applyNumberFormat="1" applyFont="1" applyFill="1" applyBorder="1" applyAlignment="1" applyProtection="1">
      <alignment horizontal="center" vertical="top" wrapText="1"/>
    </xf>
    <xf numFmtId="3" fontId="4" fillId="4" borderId="47" xfId="2" applyNumberFormat="1" applyFont="1" applyFill="1" applyBorder="1" applyAlignment="1" applyProtection="1">
      <alignment horizontal="center" vertical="top" wrapText="1"/>
    </xf>
    <xf numFmtId="3" fontId="10" fillId="0" borderId="47" xfId="2" applyNumberFormat="1" applyFont="1" applyFill="1" applyBorder="1" applyAlignment="1" applyProtection="1">
      <alignment horizontal="center" vertical="top" wrapText="1"/>
    </xf>
    <xf numFmtId="0" fontId="12" fillId="3" borderId="47" xfId="4" applyFont="1" applyFill="1" applyBorder="1" applyAlignment="1" applyProtection="1">
      <alignment horizontal="left" vertical="top" wrapText="1"/>
      <protection locked="0"/>
    </xf>
    <xf numFmtId="0" fontId="18" fillId="3" borderId="47" xfId="4" applyFont="1" applyFill="1" applyBorder="1" applyAlignment="1" applyProtection="1">
      <alignment horizontal="left" vertical="top"/>
      <protection locked="0"/>
    </xf>
    <xf numFmtId="0" fontId="12" fillId="3" borderId="47" xfId="4" applyFont="1" applyFill="1" applyBorder="1" applyAlignment="1" applyProtection="1">
      <alignment horizontal="left" vertical="top"/>
      <protection locked="0"/>
    </xf>
    <xf numFmtId="3" fontId="12" fillId="3" borderId="47" xfId="4" applyNumberFormat="1" applyFont="1" applyFill="1" applyBorder="1" applyAlignment="1" applyProtection="1">
      <alignment vertical="top"/>
      <protection locked="0"/>
    </xf>
    <xf numFmtId="3" fontId="12" fillId="3" borderId="48" xfId="4" applyNumberFormat="1" applyFont="1" applyFill="1" applyBorder="1" applyAlignment="1" applyProtection="1">
      <alignment vertical="top"/>
      <protection locked="0"/>
    </xf>
    <xf numFmtId="0" fontId="12" fillId="2" borderId="47" xfId="0" applyFont="1" applyFill="1" applyBorder="1" applyAlignment="1" applyProtection="1">
      <alignment horizontal="left" vertical="top" wrapText="1"/>
      <protection locked="0"/>
    </xf>
    <xf numFmtId="0" fontId="18" fillId="2" borderId="47" xfId="0" applyFont="1" applyFill="1" applyBorder="1" applyAlignment="1" applyProtection="1">
      <alignment horizontal="left" vertical="top"/>
      <protection locked="0"/>
    </xf>
    <xf numFmtId="0" fontId="23" fillId="2" borderId="47" xfId="0" applyFont="1" applyFill="1" applyBorder="1" applyAlignment="1" applyProtection="1">
      <alignment horizontal="left" vertical="top"/>
      <protection locked="0"/>
    </xf>
    <xf numFmtId="3" fontId="23" fillId="2" borderId="47" xfId="0" applyNumberFormat="1" applyFont="1" applyFill="1" applyBorder="1" applyAlignment="1" applyProtection="1">
      <alignment horizontal="right" vertical="top"/>
      <protection locked="0"/>
    </xf>
    <xf numFmtId="0" fontId="4" fillId="0" borderId="49" xfId="4" applyFont="1" applyFill="1" applyBorder="1" applyAlignment="1" applyProtection="1">
      <alignment horizontal="right" vertical="top" wrapText="1"/>
      <protection locked="0"/>
    </xf>
    <xf numFmtId="0" fontId="13" fillId="0" borderId="47" xfId="4" applyFont="1" applyFill="1" applyBorder="1" applyAlignment="1" applyProtection="1">
      <alignment horizontal="left" vertical="top"/>
      <protection locked="0"/>
    </xf>
    <xf numFmtId="0" fontId="4" fillId="0" borderId="47" xfId="4" applyFont="1" applyFill="1" applyBorder="1" applyAlignment="1" applyProtection="1">
      <alignment horizontal="left" vertical="top"/>
      <protection locked="0"/>
    </xf>
    <xf numFmtId="3" fontId="4" fillId="0" borderId="48" xfId="4" applyNumberFormat="1" applyFont="1" applyFill="1" applyBorder="1" applyAlignment="1" applyProtection="1">
      <alignment vertical="top"/>
      <protection locked="0"/>
    </xf>
    <xf numFmtId="3" fontId="4" fillId="0" borderId="47" xfId="4" applyNumberFormat="1" applyFont="1" applyFill="1" applyBorder="1" applyAlignment="1" applyProtection="1">
      <alignment vertical="top"/>
      <protection locked="0"/>
    </xf>
    <xf numFmtId="0" fontId="4" fillId="0" borderId="49" xfId="4" applyFont="1" applyFill="1" applyBorder="1" applyAlignment="1" applyProtection="1">
      <alignment horizontal="left" vertical="top" wrapText="1"/>
      <protection locked="0"/>
    </xf>
    <xf numFmtId="0" fontId="13" fillId="0" borderId="49" xfId="4" applyFont="1" applyFill="1" applyBorder="1" applyAlignment="1" applyProtection="1">
      <alignment horizontal="left" vertical="top"/>
      <protection locked="0"/>
    </xf>
    <xf numFmtId="0" fontId="21" fillId="0" borderId="50" xfId="2" applyFont="1" applyBorder="1"/>
    <xf numFmtId="0" fontId="4" fillId="0" borderId="47" xfId="4" applyFont="1" applyFill="1" applyBorder="1" applyAlignment="1" applyProtection="1">
      <alignment horizontal="left" vertical="top" wrapText="1"/>
      <protection locked="0"/>
    </xf>
    <xf numFmtId="0" fontId="4" fillId="0" borderId="47" xfId="0" applyFont="1" applyFill="1" applyBorder="1" applyAlignment="1" applyProtection="1">
      <alignment horizontal="left" vertical="top"/>
      <protection locked="0"/>
    </xf>
    <xf numFmtId="3" fontId="4" fillId="0" borderId="47" xfId="0" applyNumberFormat="1" applyFont="1" applyFill="1" applyBorder="1" applyAlignment="1" applyProtection="1">
      <alignment vertical="top"/>
      <protection locked="0"/>
    </xf>
    <xf numFmtId="0" fontId="5" fillId="5" borderId="0" xfId="7" applyFont="1" applyFill="1" applyAlignment="1">
      <alignment horizontal="center"/>
    </xf>
    <xf numFmtId="0" fontId="29" fillId="0" borderId="3" xfId="9" applyNumberFormat="1" applyFont="1" applyFill="1" applyBorder="1" applyAlignment="1">
      <alignment horizontal="center" vertical="top" wrapText="1"/>
    </xf>
    <xf numFmtId="0" fontId="29" fillId="0" borderId="30" xfId="9" applyNumberFormat="1" applyFont="1" applyFill="1" applyBorder="1" applyAlignment="1">
      <alignment horizontal="center" vertical="top" wrapText="1"/>
    </xf>
    <xf numFmtId="0" fontId="29" fillId="0" borderId="6" xfId="9" applyNumberFormat="1" applyFont="1" applyFill="1" applyBorder="1" applyAlignment="1">
      <alignment horizontal="center" vertical="top" wrapText="1"/>
    </xf>
    <xf numFmtId="44" fontId="29" fillId="0" borderId="9" xfId="9" applyFont="1" applyFill="1" applyBorder="1" applyAlignment="1">
      <alignment horizontal="center" vertical="top" wrapText="1"/>
    </xf>
    <xf numFmtId="44" fontId="29" fillId="0" borderId="8" xfId="9" applyFont="1" applyFill="1" applyBorder="1" applyAlignment="1">
      <alignment horizontal="center" vertical="top" wrapText="1"/>
    </xf>
    <xf numFmtId="44" fontId="29" fillId="0" borderId="1" xfId="9" applyFont="1" applyFill="1" applyBorder="1" applyAlignment="1">
      <alignment horizontal="center" vertical="top" wrapText="1"/>
    </xf>
    <xf numFmtId="0" fontId="29" fillId="0" borderId="3" xfId="2" applyFont="1" applyFill="1" applyBorder="1" applyAlignment="1">
      <alignment horizontal="center" vertical="top" wrapText="1"/>
    </xf>
    <xf numFmtId="0" fontId="29" fillId="0" borderId="30" xfId="2" applyFont="1" applyFill="1" applyBorder="1" applyAlignment="1">
      <alignment horizontal="center" vertical="top" wrapText="1"/>
    </xf>
    <xf numFmtId="44" fontId="29" fillId="0" borderId="3" xfId="9" applyFont="1" applyFill="1" applyBorder="1" applyAlignment="1">
      <alignment horizontal="center" vertical="top" wrapText="1"/>
    </xf>
    <xf numFmtId="44" fontId="29" fillId="0" borderId="6" xfId="9" applyFont="1" applyFill="1" applyBorder="1" applyAlignment="1">
      <alignment horizontal="center" vertical="top" wrapText="1"/>
    </xf>
    <xf numFmtId="0" fontId="29" fillId="0" borderId="6" xfId="2" applyFont="1" applyFill="1" applyBorder="1" applyAlignment="1">
      <alignment horizontal="center" vertical="top" wrapText="1"/>
    </xf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0" fontId="4" fillId="0" borderId="3" xfId="2" applyBorder="1" applyAlignment="1">
      <alignment horizontal="left"/>
    </xf>
    <xf numFmtId="0" fontId="4" fillId="0" borderId="30" xfId="2" applyBorder="1" applyAlignment="1">
      <alignment horizontal="left"/>
    </xf>
    <xf numFmtId="0" fontId="4" fillId="0" borderId="6" xfId="2" applyBorder="1" applyAlignment="1">
      <alignment horizontal="left"/>
    </xf>
    <xf numFmtId="0" fontId="4" fillId="0" borderId="0" xfId="2" applyAlignment="1">
      <alignment horizontal="left"/>
    </xf>
    <xf numFmtId="0" fontId="4" fillId="0" borderId="1" xfId="2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0" borderId="30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Border="1" applyAlignment="1">
      <alignment horizontal="left"/>
    </xf>
    <xf numFmtId="0" fontId="4" fillId="0" borderId="13" xfId="2" applyBorder="1" applyAlignment="1">
      <alignment horizontal="left"/>
    </xf>
    <xf numFmtId="0" fontId="4" fillId="0" borderId="12" xfId="2" applyBorder="1" applyAlignment="1">
      <alignment horizontal="left"/>
    </xf>
    <xf numFmtId="0" fontId="4" fillId="0" borderId="10" xfId="2" applyFont="1" applyBorder="1" applyAlignment="1">
      <alignment horizontal="left"/>
    </xf>
    <xf numFmtId="0" fontId="4" fillId="0" borderId="31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21" fillId="0" borderId="3" xfId="2" applyFont="1" applyFill="1" applyBorder="1" applyAlignment="1" applyProtection="1">
      <alignment horizontal="left" vertical="top" wrapText="1"/>
      <protection locked="0"/>
    </xf>
    <xf numFmtId="0" fontId="21" fillId="0" borderId="30" xfId="2" applyFont="1" applyFill="1" applyBorder="1" applyAlignment="1" applyProtection="1">
      <alignment horizontal="left" vertical="top" wrapText="1"/>
      <protection locked="0"/>
    </xf>
    <xf numFmtId="0" fontId="13" fillId="0" borderId="4" xfId="2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3" fillId="0" borderId="5" xfId="2" applyFont="1" applyBorder="1" applyAlignment="1">
      <alignment horizontal="left"/>
    </xf>
    <xf numFmtId="0" fontId="10" fillId="0" borderId="9" xfId="2" applyFont="1" applyFill="1" applyBorder="1" applyAlignment="1" applyProtection="1">
      <alignment horizontal="center" vertical="top" wrapText="1"/>
    </xf>
    <xf numFmtId="0" fontId="10" fillId="0" borderId="8" xfId="2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20" xfId="2" applyFont="1" applyBorder="1" applyAlignment="1">
      <alignment horizontal="center" wrapText="1"/>
    </xf>
    <xf numFmtId="0" fontId="3" fillId="0" borderId="9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32" xfId="2" applyFont="1" applyBorder="1" applyAlignment="1">
      <alignment horizontal="center"/>
    </xf>
    <xf numFmtId="0" fontId="3" fillId="0" borderId="33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19" fillId="0" borderId="34" xfId="2" applyFont="1" applyBorder="1" applyAlignment="1">
      <alignment vertical="top" wrapText="1"/>
    </xf>
    <xf numFmtId="0" fontId="19" fillId="0" borderId="30" xfId="2" applyFont="1" applyBorder="1" applyAlignment="1">
      <alignment vertical="top" wrapText="1"/>
    </xf>
    <xf numFmtId="0" fontId="19" fillId="0" borderId="35" xfId="2" applyFont="1" applyBorder="1" applyAlignment="1">
      <alignment vertical="top" wrapText="1"/>
    </xf>
    <xf numFmtId="0" fontId="3" fillId="0" borderId="2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20" fillId="0" borderId="17" xfId="2" applyFont="1" applyBorder="1" applyAlignment="1">
      <alignment horizontal="center" vertical="top" wrapText="1"/>
    </xf>
    <xf numFmtId="0" fontId="20" fillId="0" borderId="36" xfId="2" applyFont="1" applyBorder="1" applyAlignment="1">
      <alignment horizontal="center" vertical="top" wrapText="1"/>
    </xf>
    <xf numFmtId="0" fontId="20" fillId="0" borderId="37" xfId="2" applyFont="1" applyBorder="1" applyAlignment="1">
      <alignment horizontal="center" vertical="top" wrapText="1"/>
    </xf>
    <xf numFmtId="0" fontId="3" fillId="0" borderId="26" xfId="2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124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 2" xfId="38"/>
    <cellStyle name="Comma 2 2" xfId="39"/>
    <cellStyle name="Comma 2 3" xfId="40"/>
    <cellStyle name="Comma 2 4" xfId="41"/>
    <cellStyle name="Comma 2 5" xfId="42"/>
    <cellStyle name="Comma 2 6" xfId="43"/>
    <cellStyle name="Comma 3" xfId="44"/>
    <cellStyle name="Comma 4" xfId="45"/>
    <cellStyle name="Currency 2" xfId="9"/>
    <cellStyle name="Explanatory Text 2" xfId="46"/>
    <cellStyle name="Good 2" xfId="47"/>
    <cellStyle name="Hea" xfId="48"/>
    <cellStyle name="Hea 2" xfId="49"/>
    <cellStyle name="Heading 1 2" xfId="50"/>
    <cellStyle name="Heading 2 2" xfId="51"/>
    <cellStyle name="Heading 3 2" xfId="52"/>
    <cellStyle name="Heading 4 2" xfId="53"/>
    <cellStyle name="Hoiatustekst" xfId="116"/>
    <cellStyle name="Hyperlink 2" xfId="54"/>
    <cellStyle name="Hyperlink 2 2" xfId="55"/>
    <cellStyle name="Hyperlink_IT_Algu_forma_2007_lv" xfId="117"/>
    <cellStyle name="Input 2" xfId="56"/>
    <cellStyle name="Linked Cell 2" xfId="57"/>
    <cellStyle name="Neutral 2" xfId="58"/>
    <cellStyle name="Normaallaad 2" xfId="1"/>
    <cellStyle name="Normaallaad 3" xfId="59"/>
    <cellStyle name="Normaallaad 4" xfId="115"/>
    <cellStyle name="Normaallaad 4 2" xfId="118"/>
    <cellStyle name="Normaallaad 5" xfId="119"/>
    <cellStyle name="Normaallaad 6" xfId="120"/>
    <cellStyle name="Normaallaad 7" xfId="121"/>
    <cellStyle name="Normaallaad_Leht1" xfId="60"/>
    <cellStyle name="Normal" xfId="0" builtinId="0"/>
    <cellStyle name="Normal 10" xfId="61"/>
    <cellStyle name="Normal 11" xfId="62"/>
    <cellStyle name="Normal 12" xfId="63"/>
    <cellStyle name="Normal 2" xfId="2"/>
    <cellStyle name="Normal 2 2" xfId="3"/>
    <cellStyle name="Normal 2 3" xfId="64"/>
    <cellStyle name="Normal 2 3 2" xfId="65"/>
    <cellStyle name="Normal 2 4" xfId="66"/>
    <cellStyle name="Normal 2 4 2" xfId="67"/>
    <cellStyle name="Normal 2 5" xfId="68"/>
    <cellStyle name="Normal 2 6" xfId="69"/>
    <cellStyle name="Normal 3" xfId="70"/>
    <cellStyle name="Normal 3 10" xfId="71"/>
    <cellStyle name="Normal 3 10 2" xfId="72"/>
    <cellStyle name="Normal 3 11" xfId="73"/>
    <cellStyle name="Normal 3 11 2" xfId="74"/>
    <cellStyle name="Normal 3 12" xfId="75"/>
    <cellStyle name="Normal 3 13" xfId="76"/>
    <cellStyle name="Normal 3 2" xfId="77"/>
    <cellStyle name="Normal 3 2 2" xfId="78"/>
    <cellStyle name="Normal 3 2 3" xfId="79"/>
    <cellStyle name="Normal 3 3" xfId="80"/>
    <cellStyle name="Normal 3 3 2" xfId="81"/>
    <cellStyle name="Normal 3 4" xfId="82"/>
    <cellStyle name="Normal 3 4 2" xfId="83"/>
    <cellStyle name="Normal 3 5" xfId="84"/>
    <cellStyle name="Normal 3 5 2" xfId="85"/>
    <cellStyle name="Normal 3 6" xfId="86"/>
    <cellStyle name="Normal 3 7" xfId="87"/>
    <cellStyle name="Normal 3 8" xfId="88"/>
    <cellStyle name="Normal 3 8 2" xfId="89"/>
    <cellStyle name="Normal 3 9" xfId="90"/>
    <cellStyle name="Normal 3 9 2" xfId="91"/>
    <cellStyle name="Normal 4" xfId="92"/>
    <cellStyle name="Normal 4 2" xfId="93"/>
    <cellStyle name="Normal 5" xfId="94"/>
    <cellStyle name="Normal 5 2" xfId="95"/>
    <cellStyle name="Normal 5 2 2" xfId="96"/>
    <cellStyle name="Normal 5 3" xfId="97"/>
    <cellStyle name="Normal 6" xfId="98"/>
    <cellStyle name="Normal 7" xfId="99"/>
    <cellStyle name="Normal 7 2" xfId="100"/>
    <cellStyle name="Normal 8" xfId="4"/>
    <cellStyle name="Normal 9" xfId="101"/>
    <cellStyle name="Normal_2002 määrus lisa 5" xfId="123"/>
    <cellStyle name="Normal_2002 määrus lisa 5_Lisad 22.02.11 II" xfId="122"/>
    <cellStyle name="Normal_eelarve muutmise vorm" xfId="5"/>
    <cellStyle name="Normal_eelarve muutmise vorm 2 2" xfId="6"/>
    <cellStyle name="Normal_vorm 1 koond" xfId="7"/>
    <cellStyle name="Normal_vorm 1 koond 2 2" xfId="8"/>
    <cellStyle name="Normal_vorm 1 koond_Lisad 22.02.11 II" xfId="102"/>
    <cellStyle name="Note 2" xfId="103"/>
    <cellStyle name="Note 3" xfId="104"/>
    <cellStyle name="Note 4" xfId="105"/>
    <cellStyle name="Output 2" xfId="106"/>
    <cellStyle name="Percent 2" xfId="10"/>
    <cellStyle name="Percent 3" xfId="107"/>
    <cellStyle name="Rõhk5" xfId="108"/>
    <cellStyle name="Rõhk5 2" xfId="109"/>
    <cellStyle name="Rõhk6" xfId="110"/>
    <cellStyle name="Rõhk6 2" xfId="111"/>
    <cellStyle name="Title 2" xfId="112"/>
    <cellStyle name="Total 2" xfId="113"/>
    <cellStyle name="Warning Text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235</xdr:row>
      <xdr:rowOff>85725</xdr:rowOff>
    </xdr:from>
    <xdr:to>
      <xdr:col>9</xdr:col>
      <xdr:colOff>561975</xdr:colOff>
      <xdr:row>250</xdr:row>
      <xdr:rowOff>76201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725" y="42795825"/>
          <a:ext cx="8782050" cy="241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investeeringuprojektid jaotada järgmiselt: uusehitis - E, rekonstrueerimine või renoveerimine - R, soetused - S. Märkida investeerimisprojekti liigi veergu vastav tähis (kas E, R või S).</a:t>
          </a:r>
          <a:endParaRPr lang="et-EE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Allikad: LE - linnaeelarve vahendid; RE - riigieelarve vahendid; SE - sihtotstarbelised eraldised; VR - välisrahastuse vahendid.</a:t>
          </a:r>
          <a:endParaRPr lang="et-EE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 sh Tallinna Linnavolikogu 17. detsembri 2015 määruse nr 29 "Tallinna linna 2016. aasta eelarve" ja Tallinna Linnavolikogu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juuni 2016 määruse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 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"Tallinna linna 2016. aasta esimene lisaeelarve" lisas 4 "Investeerimistegevuse eelarve" kinnitatud investeeringud.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**** sh Tallinna Linnavalitsuse 23. märtsi 2016 korraldusega nr 444-k "Tallinna linna 2015. aasta eelarves ülekantavaks määratud kulutuste ülekandmine 2016. eelarveaastasse". </a:t>
          </a: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Investeeringute koondkavas liigendatakse investeeringud järgnevalt: uusehitus, rekonstrueerimine või renoveerimine, soetused.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Investeeringu finantseerimine liigendatakse vastavalt finantseerimisallikatele (linnaeelarve, riigieelarve, välisrahastus, sihtotstarbelised eraldised).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Linnaosa valitsus täidab iga erineva tegevusvaldkonna kohta eraldi vormi 2 (näiteks: tegevusvaldkond teed ja tänavad = vorm 2; tegevusvaldkond kultuur = vorm 2; jne) ja esitab vastava tegevusvaldkonna investeeringute koondvormi seda valdkonda kureerivale ametile paberkandjal ja elektrooniliselt. Linna tugiteenuste, avaliku korra ja turvalisuse valdkondade investeeringute koondvorm esitada linnasekretärile.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Amet koondab talle esitatud vastava tegevusvaldkonna investeeringute taotlused ühele vormile 2, reastades investeeringud prioriteetsuse järjekorras. 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Ameti tegevusvaldkonna investeeringute koondkavasse arvatud iga investeeringu kohta koostatakse eraldi infokaart vormil 3 a. Vorm 3 b täidetakse juhul, kui investeering kinnitatakse eelarves koondina (hõlmab mitut objekti).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Amet esitab oma tegevusvaldkonna investeeringute koondkava vormi 2 kohaselt, investeeringute infokaardid vormi 3 a kohaselt ning vajadusel investeeringu koondsumma selgituse vorm 3 b kohaselt ühes exceli tööraamatus (st failis), tehes tööraamatusse nii mitu töölehte (</a:t>
          </a:r>
          <a:r>
            <a:rPr lang="et-E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sheet'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i) kui on investeeringute infokaarte. </a:t>
          </a:r>
          <a:endParaRPr lang="et-EE"/>
        </a:p>
      </xdr:txBody>
    </xdr:sp>
    <xdr:clientData/>
  </xdr:twoCellAnchor>
  <xdr:twoCellAnchor>
    <xdr:from>
      <xdr:col>0</xdr:col>
      <xdr:colOff>85725</xdr:colOff>
      <xdr:row>33</xdr:row>
      <xdr:rowOff>85725</xdr:rowOff>
    </xdr:from>
    <xdr:to>
      <xdr:col>9</xdr:col>
      <xdr:colOff>561975</xdr:colOff>
      <xdr:row>48</xdr:row>
      <xdr:rowOff>76201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5725" y="6686550"/>
          <a:ext cx="9067800" cy="241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investeeringuprojektid jaotada järgmiselt: uusehitis - E, rekonstrueerimine või renoveerimine - R, soetused - S. Märkida investeerimisprojekti liigi veergu vastav tähis (kas E, R või S).</a:t>
          </a:r>
          <a:endParaRPr lang="et-EE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Allikad: LE - linnaeelarve vahendid; RE - riigieelarve vahendid; SE - sihtotstarbelised eraldised; VR - välisrahastuse vahendid.</a:t>
          </a:r>
          <a:endParaRPr lang="et-EE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 sh Tallinna Linnavolikogu 17. detsembri 2015 määruse nr 29 "Tallinna linna 2016. aasta eelarve" ja Tallinna Linnavolikogu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juuni 2016 määruse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 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"Tallinna linna 2016. aasta esimene lisaeelarve" lisas 4 "Investeerimistegevuse eelarve" kinnitatud investeeringud.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**** sh Tallinna Linnavalitsuse 23. märtsi 2016 korraldusega nr 444-k "Tallinna linna 2015. aasta eelarves ülekantavaks määratud kulutuste ülekandmine 2016. eelarveaastasse". </a:t>
          </a: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Investeeringute koondkavas liigendatakse investeeringud järgnevalt: uusehitus, rekonstrueerimine või renoveerimine, soetused.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Investeeringu finantseerimine liigendatakse vastavalt finantseerimisallikatele (linnaeelarve, riigieelarve, välisrahastus, sihtotstarbelised eraldised).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Linnaosa valitsus täidab iga erineva tegevusvaldkonna kohta eraldi vormi 2 (näiteks: tegevusvaldkond teed ja tänavad = vorm 2; tegevusvaldkond kultuur = vorm 2; jne) ja esitab vastava tegevusvaldkonna investeeringute koondvormi seda valdkonda kureerivale ametile paberkandjal ja elektrooniliselt. Linna tugiteenuste, avaliku korra ja turvalisuse valdkondade investeeringute koondvorm esitada linnasekretärile.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Amet koondab talle esitatud vastava tegevusvaldkonna investeeringute taotlused ühele vormile 2, reastades investeeringud prioriteetsuse järjekorras. 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Ameti tegevusvaldkonna investeeringute koondkavasse arvatud iga investeeringu kohta koostatakse eraldi infokaart vormil 3 a. Vorm 3 b täidetakse juhul, kui investeering kinnitatakse eelarves koondina (hõlmab mitut objekti).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Amet esitab oma tegevusvaldkonna investeeringute koondkava vormi 2 kohaselt, investeeringute infokaardid vormi 3 a kohaselt ning vajadusel investeeringu koondsumma selgituse vorm 3 b kohaselt ühes exceli tööraamatus (st failis), tehes tööraamatusse nii mitu töölehte (</a:t>
          </a:r>
          <a:r>
            <a:rPr lang="et-E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sheet'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i) kui on investeeringute infokaarte. </a:t>
          </a:r>
          <a:endParaRPr lang="et-E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848475"/>
          <a:ext cx="915352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ve/Documents/Ametikohtade%20hindamine/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63"/>
  <sheetViews>
    <sheetView showZeros="0" tabSelected="1" zoomScaleNormal="100" workbookViewId="0"/>
  </sheetViews>
  <sheetFormatPr defaultColWidth="11.42578125" defaultRowHeight="12.75" x14ac:dyDescent="0.2"/>
  <cols>
    <col min="1" max="1" width="44.42578125" style="3" customWidth="1"/>
    <col min="2" max="2" width="13.42578125" style="11" customWidth="1"/>
    <col min="3" max="3" width="11.28515625" style="11" customWidth="1"/>
    <col min="4" max="4" width="13.140625" style="11" customWidth="1"/>
    <col min="5" max="5" width="15.140625" style="11" customWidth="1"/>
    <col min="6" max="6" width="13.140625" style="11" customWidth="1"/>
    <col min="7" max="7" width="15.5703125" style="11" customWidth="1"/>
    <col min="8" max="8" width="12.140625" style="11" customWidth="1"/>
    <col min="9" max="9" width="12" style="11" customWidth="1"/>
    <col min="10" max="10" width="15.5703125" style="11" customWidth="1"/>
    <col min="11" max="11" width="12.5703125" style="11" customWidth="1"/>
    <col min="12" max="16384" width="11.42578125" style="11"/>
  </cols>
  <sheetData>
    <row r="1" spans="1:11" ht="30" x14ac:dyDescent="0.25">
      <c r="A1" s="247" t="s">
        <v>106</v>
      </c>
      <c r="K1" s="2" t="s">
        <v>9</v>
      </c>
    </row>
    <row r="2" spans="1:11" ht="7.5" customHeight="1" x14ac:dyDescent="0.2">
      <c r="A2" s="7"/>
    </row>
    <row r="3" spans="1:11" x14ac:dyDescent="0.2">
      <c r="A3" s="7"/>
      <c r="K3" s="14" t="s">
        <v>33</v>
      </c>
    </row>
    <row r="4" spans="1:11" s="10" customFormat="1" x14ac:dyDescent="0.2">
      <c r="A4" s="128" t="s">
        <v>88</v>
      </c>
      <c r="B4" s="352" t="s">
        <v>212</v>
      </c>
      <c r="C4" s="352"/>
      <c r="D4" s="352"/>
      <c r="E4" s="352"/>
      <c r="F4" s="352"/>
      <c r="G4" s="352"/>
      <c r="H4" s="352"/>
      <c r="I4" s="352"/>
      <c r="J4" s="352"/>
      <c r="K4" s="352"/>
    </row>
    <row r="5" spans="1:11" s="10" customFormat="1" ht="12.75" customHeight="1" x14ac:dyDescent="0.2">
      <c r="A5" s="8"/>
      <c r="B5" s="14"/>
    </row>
    <row r="6" spans="1:11" s="10" customFormat="1" ht="38.25" x14ac:dyDescent="0.2">
      <c r="A6" s="126" t="s">
        <v>85</v>
      </c>
      <c r="B6" s="125" t="s">
        <v>85</v>
      </c>
      <c r="C6" s="125" t="s">
        <v>268</v>
      </c>
      <c r="D6" s="125" t="s">
        <v>279</v>
      </c>
      <c r="E6" s="125" t="s">
        <v>258</v>
      </c>
      <c r="F6" s="125" t="s">
        <v>259</v>
      </c>
      <c r="G6" s="125" t="s">
        <v>275</v>
      </c>
      <c r="H6" s="125" t="s">
        <v>280</v>
      </c>
      <c r="I6" s="125" t="s">
        <v>276</v>
      </c>
      <c r="J6" s="125" t="s">
        <v>277</v>
      </c>
      <c r="K6" s="125" t="s">
        <v>278</v>
      </c>
    </row>
    <row r="7" spans="1:11" s="10" customFormat="1" ht="12.75" customHeight="1" x14ac:dyDescent="0.2">
      <c r="A7" s="122" t="s">
        <v>77</v>
      </c>
      <c r="B7" s="127">
        <f>SUM(C7:K7)</f>
        <v>0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s="10" customFormat="1" ht="12.75" customHeight="1" x14ac:dyDescent="0.2">
      <c r="A8" s="15"/>
      <c r="B8" s="127">
        <f t="shared" ref="B8:B29" si="0">SUM(C8:K8)</f>
        <v>0</v>
      </c>
      <c r="C8" s="127"/>
      <c r="D8" s="127"/>
      <c r="E8" s="127"/>
      <c r="F8" s="127"/>
      <c r="G8" s="127"/>
      <c r="H8" s="127"/>
      <c r="I8" s="127"/>
      <c r="J8" s="127"/>
      <c r="K8" s="127"/>
    </row>
    <row r="9" spans="1:11" s="10" customFormat="1" ht="12.75" customHeight="1" x14ac:dyDescent="0.2">
      <c r="A9" s="122" t="s">
        <v>78</v>
      </c>
      <c r="B9" s="127">
        <f t="shared" si="0"/>
        <v>0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1:11" s="10" customFormat="1" ht="12.75" customHeight="1" x14ac:dyDescent="0.2">
      <c r="A10" s="15"/>
      <c r="B10" s="127">
        <f t="shared" si="0"/>
        <v>0</v>
      </c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s="10" customFormat="1" ht="12.75" customHeight="1" x14ac:dyDescent="0.2">
      <c r="A11" s="122" t="s">
        <v>79</v>
      </c>
      <c r="B11" s="127">
        <f t="shared" si="0"/>
        <v>0</v>
      </c>
      <c r="C11" s="127">
        <f>SUM(C12:C18)</f>
        <v>0</v>
      </c>
      <c r="D11" s="127">
        <f>SUM(D12:D18)</f>
        <v>0</v>
      </c>
      <c r="E11" s="127"/>
      <c r="F11" s="127"/>
      <c r="G11" s="127">
        <f>SUM(G12:G18)</f>
        <v>0</v>
      </c>
      <c r="H11" s="127"/>
      <c r="I11" s="127"/>
      <c r="J11" s="127"/>
      <c r="K11" s="127">
        <f>SUM(K12:K18)</f>
        <v>0</v>
      </c>
    </row>
    <row r="12" spans="1:11" s="10" customFormat="1" ht="12.75" customHeight="1" x14ac:dyDescent="0.2">
      <c r="A12" s="19" t="s">
        <v>44</v>
      </c>
      <c r="B12" s="127">
        <f t="shared" si="0"/>
        <v>0</v>
      </c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s="10" customFormat="1" ht="12.75" customHeight="1" x14ac:dyDescent="0.2">
      <c r="A13" s="18" t="s">
        <v>42</v>
      </c>
      <c r="B13" s="127">
        <f t="shared" si="0"/>
        <v>0</v>
      </c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s="10" customFormat="1" ht="12.75" customHeight="1" x14ac:dyDescent="0.2">
      <c r="A14" s="18" t="s">
        <v>43</v>
      </c>
      <c r="B14" s="127">
        <f t="shared" si="0"/>
        <v>0</v>
      </c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s="10" customFormat="1" ht="25.5" x14ac:dyDescent="0.2">
      <c r="A15" s="18" t="s">
        <v>86</v>
      </c>
      <c r="B15" s="127">
        <f t="shared" si="0"/>
        <v>0</v>
      </c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s="10" customFormat="1" ht="25.5" x14ac:dyDescent="0.2">
      <c r="A16" s="18" t="s">
        <v>87</v>
      </c>
      <c r="B16" s="127">
        <f t="shared" si="0"/>
        <v>0</v>
      </c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4" s="10" customFormat="1" ht="12.75" customHeight="1" x14ac:dyDescent="0.2">
      <c r="A17" s="17" t="s">
        <v>40</v>
      </c>
      <c r="B17" s="127">
        <f t="shared" si="0"/>
        <v>0</v>
      </c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4" s="10" customFormat="1" ht="12.75" customHeight="1" x14ac:dyDescent="0.2">
      <c r="A18" s="17" t="s">
        <v>41</v>
      </c>
      <c r="B18" s="127">
        <f t="shared" si="0"/>
        <v>0</v>
      </c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4" s="10" customFormat="1" ht="12.75" customHeight="1" x14ac:dyDescent="0.2">
      <c r="A19" s="17"/>
      <c r="B19" s="127">
        <f t="shared" si="0"/>
        <v>0</v>
      </c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4" s="10" customFormat="1" ht="12.75" customHeight="1" x14ac:dyDescent="0.2">
      <c r="A20" s="122" t="s">
        <v>80</v>
      </c>
      <c r="B20" s="127">
        <f t="shared" si="0"/>
        <v>0</v>
      </c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4" s="10" customFormat="1" ht="12.75" customHeight="1" x14ac:dyDescent="0.2">
      <c r="A21" s="16" t="s">
        <v>45</v>
      </c>
      <c r="B21" s="127">
        <f t="shared" si="0"/>
        <v>0</v>
      </c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4" s="10" customFormat="1" ht="25.5" x14ac:dyDescent="0.2">
      <c r="A22" s="18" t="s">
        <v>38</v>
      </c>
      <c r="B22" s="127">
        <f t="shared" si="0"/>
        <v>0</v>
      </c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4" s="10" customFormat="1" ht="12.75" customHeight="1" x14ac:dyDescent="0.2">
      <c r="A23" s="15"/>
      <c r="B23" s="127">
        <f t="shared" si="0"/>
        <v>0</v>
      </c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4" s="10" customFormat="1" ht="12.75" customHeight="1" x14ac:dyDescent="0.2">
      <c r="A24" s="122" t="s">
        <v>265</v>
      </c>
      <c r="B24" s="127">
        <f t="shared" si="0"/>
        <v>0</v>
      </c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4" s="10" customFormat="1" ht="12.75" customHeight="1" x14ac:dyDescent="0.2">
      <c r="A25" s="15"/>
      <c r="B25" s="127">
        <f t="shared" si="0"/>
        <v>0</v>
      </c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4" s="10" customFormat="1" ht="12.75" customHeight="1" x14ac:dyDescent="0.2">
      <c r="A26" s="122" t="s">
        <v>81</v>
      </c>
      <c r="B26" s="127">
        <f t="shared" si="0"/>
        <v>0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1"/>
      <c r="M26" s="11"/>
      <c r="N26" s="11"/>
    </row>
    <row r="27" spans="1:14" s="10" customFormat="1" ht="24.75" customHeight="1" x14ac:dyDescent="0.2">
      <c r="A27" s="18" t="s">
        <v>39</v>
      </c>
      <c r="B27" s="127">
        <f t="shared" si="0"/>
        <v>0</v>
      </c>
      <c r="C27" s="127"/>
      <c r="D27" s="127"/>
      <c r="E27" s="127"/>
      <c r="F27" s="127"/>
      <c r="G27" s="127"/>
      <c r="H27" s="127"/>
      <c r="I27" s="127"/>
      <c r="J27" s="127"/>
      <c r="K27" s="127"/>
      <c r="L27" s="6"/>
      <c r="M27" s="6"/>
      <c r="N27" s="6"/>
    </row>
    <row r="28" spans="1:14" s="10" customFormat="1" ht="12.75" customHeight="1" x14ac:dyDescent="0.2">
      <c r="A28" s="15"/>
      <c r="B28" s="127">
        <f t="shared" si="0"/>
        <v>0</v>
      </c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4" s="10" customFormat="1" ht="12.75" customHeight="1" x14ac:dyDescent="0.2">
      <c r="A29" s="122" t="s">
        <v>82</v>
      </c>
      <c r="B29" s="127">
        <f t="shared" si="0"/>
        <v>0</v>
      </c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4" s="10" customFormat="1" ht="12.75" customHeight="1" x14ac:dyDescent="0.2">
      <c r="A30" s="123"/>
      <c r="B30" s="9"/>
    </row>
    <row r="31" spans="1:14" s="10" customFormat="1" ht="12.75" customHeight="1" x14ac:dyDescent="0.2">
      <c r="A31" s="123"/>
      <c r="B31" s="9"/>
      <c r="C31" s="9"/>
    </row>
    <row r="32" spans="1:14" s="10" customFormat="1" ht="12.75" customHeight="1" x14ac:dyDescent="0.2">
      <c r="A32" s="124" t="s">
        <v>83</v>
      </c>
    </row>
    <row r="33" spans="1:3" ht="14.25" customHeight="1" x14ac:dyDescent="0.2">
      <c r="A33" s="5" t="s">
        <v>84</v>
      </c>
      <c r="B33" s="5"/>
      <c r="C33" s="5"/>
    </row>
    <row r="34" spans="1:3" ht="15" customHeight="1" x14ac:dyDescent="0.2">
      <c r="A34" s="4" t="s">
        <v>10</v>
      </c>
      <c r="B34" s="3"/>
      <c r="C34" s="3"/>
    </row>
    <row r="35" spans="1:3" ht="15" customHeight="1" x14ac:dyDescent="0.2">
      <c r="A35" s="4"/>
      <c r="B35" s="3"/>
      <c r="C35" s="3"/>
    </row>
    <row r="36" spans="1:3" ht="15" customHeight="1" x14ac:dyDescent="0.2">
      <c r="A36" s="4" t="s">
        <v>29</v>
      </c>
      <c r="B36" s="3"/>
      <c r="C36" s="3"/>
    </row>
    <row r="37" spans="1:3" x14ac:dyDescent="0.2">
      <c r="A37" s="13"/>
      <c r="B37"/>
      <c r="C37"/>
    </row>
    <row r="38" spans="1:3" x14ac:dyDescent="0.2">
      <c r="A38" s="13"/>
      <c r="B38"/>
      <c r="C38"/>
    </row>
    <row r="39" spans="1:3" x14ac:dyDescent="0.2">
      <c r="B39" s="3"/>
      <c r="C39" s="3"/>
    </row>
    <row r="40" spans="1:3" s="12" customFormat="1" x14ac:dyDescent="0.2">
      <c r="A40" s="3"/>
      <c r="B40"/>
      <c r="C40"/>
    </row>
    <row r="41" spans="1:3" s="12" customFormat="1" x14ac:dyDescent="0.2">
      <c r="A41" s="1"/>
      <c r="B41"/>
      <c r="C41"/>
    </row>
    <row r="42" spans="1:3" x14ac:dyDescent="0.2">
      <c r="A42" s="1"/>
      <c r="B42" s="3"/>
      <c r="C42" s="3"/>
    </row>
    <row r="43" spans="1:3" x14ac:dyDescent="0.2">
      <c r="B43" s="3"/>
      <c r="C43" s="3"/>
    </row>
    <row r="44" spans="1:3" x14ac:dyDescent="0.2">
      <c r="B44" s="3"/>
      <c r="C44" s="3"/>
    </row>
    <row r="45" spans="1:3" x14ac:dyDescent="0.2">
      <c r="B45" s="3"/>
      <c r="C45" s="3"/>
    </row>
    <row r="46" spans="1:3" x14ac:dyDescent="0.2">
      <c r="B46" s="3"/>
      <c r="C46" s="3"/>
    </row>
    <row r="47" spans="1:3" x14ac:dyDescent="0.2">
      <c r="B47" s="3"/>
      <c r="C47" s="3"/>
    </row>
    <row r="48" spans="1:3" x14ac:dyDescent="0.2">
      <c r="B48" s="3"/>
      <c r="C48" s="3"/>
    </row>
    <row r="49" spans="2:3" x14ac:dyDescent="0.2">
      <c r="B49" s="3"/>
      <c r="C49" s="3"/>
    </row>
    <row r="50" spans="2:3" x14ac:dyDescent="0.2">
      <c r="B50" s="3"/>
      <c r="C50" s="3"/>
    </row>
    <row r="51" spans="2:3" x14ac:dyDescent="0.2">
      <c r="B51" s="3"/>
      <c r="C51" s="3"/>
    </row>
    <row r="52" spans="2:3" x14ac:dyDescent="0.2">
      <c r="B52" s="3"/>
      <c r="C52" s="3"/>
    </row>
    <row r="53" spans="2:3" x14ac:dyDescent="0.2">
      <c r="B53" s="3"/>
      <c r="C53" s="3"/>
    </row>
    <row r="54" spans="2:3" x14ac:dyDescent="0.2">
      <c r="B54" s="3"/>
      <c r="C54" s="3"/>
    </row>
    <row r="55" spans="2:3" x14ac:dyDescent="0.2">
      <c r="B55" s="3"/>
      <c r="C55" s="3"/>
    </row>
    <row r="56" spans="2:3" x14ac:dyDescent="0.2">
      <c r="B56" s="3"/>
      <c r="C56" s="3"/>
    </row>
    <row r="57" spans="2:3" x14ac:dyDescent="0.2">
      <c r="B57" s="3"/>
      <c r="C57" s="3"/>
    </row>
    <row r="58" spans="2:3" x14ac:dyDescent="0.2">
      <c r="B58" s="3"/>
      <c r="C58" s="3"/>
    </row>
    <row r="59" spans="2:3" x14ac:dyDescent="0.2">
      <c r="B59" s="3"/>
      <c r="C59" s="3"/>
    </row>
    <row r="60" spans="2:3" x14ac:dyDescent="0.2">
      <c r="B60" s="3"/>
      <c r="C60" s="3"/>
    </row>
    <row r="61" spans="2:3" x14ac:dyDescent="0.2">
      <c r="B61" s="3"/>
      <c r="C61" s="3"/>
    </row>
    <row r="62" spans="2:3" x14ac:dyDescent="0.2">
      <c r="B62" s="3"/>
      <c r="C62" s="3"/>
    </row>
    <row r="63" spans="2:3" x14ac:dyDescent="0.2">
      <c r="B63" s="3"/>
      <c r="C63" s="3"/>
    </row>
    <row r="64" spans="2:3" x14ac:dyDescent="0.2">
      <c r="B64" s="3"/>
      <c r="C64" s="3"/>
    </row>
    <row r="65" spans="2:3" x14ac:dyDescent="0.2">
      <c r="B65" s="3"/>
      <c r="C65" s="3"/>
    </row>
    <row r="66" spans="2:3" x14ac:dyDescent="0.2">
      <c r="B66" s="3"/>
      <c r="C66" s="3"/>
    </row>
    <row r="67" spans="2:3" x14ac:dyDescent="0.2">
      <c r="B67" s="3"/>
      <c r="C67" s="3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</sheetData>
  <mergeCells count="1">
    <mergeCell ref="B4:K4"/>
  </mergeCells>
  <phoneticPr fontId="2" type="noConversion"/>
  <pageMargins left="0.55118110236220474" right="0.55118110236220474" top="0.98425196850393704" bottom="0.78740157480314965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Zeros="0" zoomScaleNormal="100" workbookViewId="0"/>
  </sheetViews>
  <sheetFormatPr defaultColWidth="9.140625" defaultRowHeight="12.75" x14ac:dyDescent="0.2"/>
  <cols>
    <col min="1" max="1" width="34" style="147" customWidth="1"/>
    <col min="2" max="2" width="11.85546875" style="147" bestFit="1" customWidth="1"/>
    <col min="3" max="3" width="9.140625" style="147" hidden="1" customWidth="1"/>
    <col min="4" max="4" width="11.7109375" style="147" bestFit="1" customWidth="1"/>
    <col min="5" max="16384" width="9.140625" style="147"/>
  </cols>
  <sheetData>
    <row r="1" spans="1:7" ht="15" x14ac:dyDescent="0.25">
      <c r="A1" s="247" t="s">
        <v>187</v>
      </c>
      <c r="G1" s="2" t="s">
        <v>34</v>
      </c>
    </row>
    <row r="2" spans="1:7" ht="15" x14ac:dyDescent="0.25">
      <c r="A2" s="247"/>
      <c r="G2" s="2"/>
    </row>
    <row r="3" spans="1:7" x14ac:dyDescent="0.2">
      <c r="E3" s="326" t="s">
        <v>33</v>
      </c>
    </row>
    <row r="4" spans="1:7" ht="15" x14ac:dyDescent="0.25">
      <c r="A4" s="148"/>
      <c r="B4" s="353">
        <v>2016</v>
      </c>
      <c r="C4" s="354"/>
      <c r="D4" s="355"/>
      <c r="E4" s="356" t="s">
        <v>142</v>
      </c>
      <c r="F4" s="358" t="s">
        <v>143</v>
      </c>
      <c r="G4" s="358"/>
    </row>
    <row r="5" spans="1:7" ht="29.25" customHeight="1" x14ac:dyDescent="0.25">
      <c r="A5" s="148"/>
      <c r="B5" s="164" t="s">
        <v>133</v>
      </c>
      <c r="C5" s="165" t="s">
        <v>134</v>
      </c>
      <c r="D5" s="166" t="s">
        <v>135</v>
      </c>
      <c r="E5" s="357"/>
      <c r="F5" s="167" t="s">
        <v>32</v>
      </c>
      <c r="G5" s="167" t="s">
        <v>136</v>
      </c>
    </row>
    <row r="6" spans="1:7" ht="12.75" customHeight="1" x14ac:dyDescent="0.2">
      <c r="A6" s="149"/>
      <c r="B6" s="168"/>
      <c r="F6" s="151">
        <f t="shared" ref="F6:F14" si="0">IF(E6=0,0,E6-D6)</f>
        <v>0</v>
      </c>
      <c r="G6" s="152" t="str">
        <f t="shared" ref="G6:G14" si="1">IF(E6=0,"",F6/D6)</f>
        <v/>
      </c>
    </row>
    <row r="7" spans="1:7" x14ac:dyDescent="0.2">
      <c r="A7" s="158"/>
      <c r="B7" s="156"/>
      <c r="C7" s="156"/>
      <c r="D7" s="156">
        <f t="shared" ref="D7:D8" si="2">SUM(B7:C7)</f>
        <v>0</v>
      </c>
      <c r="F7" s="156">
        <f t="shared" si="0"/>
        <v>0</v>
      </c>
      <c r="G7" s="157" t="str">
        <f t="shared" si="1"/>
        <v/>
      </c>
    </row>
    <row r="8" spans="1:7" x14ac:dyDescent="0.2">
      <c r="A8" s="150" t="s">
        <v>138</v>
      </c>
      <c r="B8" s="160"/>
      <c r="C8" s="160">
        <f>C9</f>
        <v>5993</v>
      </c>
      <c r="D8" s="160">
        <f t="shared" si="2"/>
        <v>5993</v>
      </c>
      <c r="F8" s="160">
        <f t="shared" si="0"/>
        <v>0</v>
      </c>
      <c r="G8" s="161" t="str">
        <f t="shared" si="1"/>
        <v/>
      </c>
    </row>
    <row r="9" spans="1:7" x14ac:dyDescent="0.2">
      <c r="A9" s="162" t="s">
        <v>139</v>
      </c>
      <c r="B9" s="153"/>
      <c r="C9" s="153">
        <f>SUM(C10:C10)</f>
        <v>5993</v>
      </c>
      <c r="D9" s="153">
        <f t="shared" ref="D9:D14" si="3">SUM(B9:C9)</f>
        <v>5993</v>
      </c>
      <c r="F9" s="153">
        <f t="shared" si="0"/>
        <v>0</v>
      </c>
      <c r="G9" s="154" t="str">
        <f t="shared" si="1"/>
        <v/>
      </c>
    </row>
    <row r="10" spans="1:7" x14ac:dyDescent="0.2">
      <c r="A10" s="155" t="s">
        <v>144</v>
      </c>
      <c r="B10" s="155"/>
      <c r="C10" s="159">
        <v>5993</v>
      </c>
      <c r="D10" s="159">
        <f t="shared" si="3"/>
        <v>5993</v>
      </c>
      <c r="F10" s="155">
        <f t="shared" si="0"/>
        <v>0</v>
      </c>
      <c r="G10" s="169" t="str">
        <f t="shared" si="1"/>
        <v/>
      </c>
    </row>
    <row r="11" spans="1:7" x14ac:dyDescent="0.2">
      <c r="A11" s="158"/>
      <c r="B11" s="156"/>
      <c r="C11" s="156"/>
      <c r="D11" s="156">
        <f t="shared" si="3"/>
        <v>0</v>
      </c>
      <c r="F11" s="156">
        <f t="shared" si="0"/>
        <v>0</v>
      </c>
      <c r="G11" s="157" t="str">
        <f t="shared" si="1"/>
        <v/>
      </c>
    </row>
    <row r="12" spans="1:7" ht="16.5" customHeight="1" x14ac:dyDescent="0.2">
      <c r="A12" s="150" t="s">
        <v>140</v>
      </c>
      <c r="B12" s="151">
        <f>SUM(B13:B14)</f>
        <v>0</v>
      </c>
      <c r="C12" s="151">
        <f>C13</f>
        <v>9484</v>
      </c>
      <c r="D12" s="151">
        <f t="shared" si="3"/>
        <v>9484</v>
      </c>
      <c r="F12" s="151">
        <f t="shared" si="0"/>
        <v>0</v>
      </c>
      <c r="G12" s="152" t="str">
        <f t="shared" si="1"/>
        <v/>
      </c>
    </row>
    <row r="13" spans="1:7" x14ac:dyDescent="0.2">
      <c r="A13" s="162" t="s">
        <v>141</v>
      </c>
      <c r="B13" s="153"/>
      <c r="C13" s="153">
        <f>C14</f>
        <v>9484</v>
      </c>
      <c r="D13" s="153">
        <f t="shared" si="3"/>
        <v>9484</v>
      </c>
      <c r="F13" s="153">
        <f t="shared" si="0"/>
        <v>0</v>
      </c>
      <c r="G13" s="154" t="str">
        <f t="shared" si="1"/>
        <v/>
      </c>
    </row>
    <row r="14" spans="1:7" s="156" customFormat="1" x14ac:dyDescent="0.2">
      <c r="A14" s="155" t="s">
        <v>144</v>
      </c>
      <c r="B14" s="155"/>
      <c r="C14" s="159">
        <v>9484</v>
      </c>
      <c r="D14" s="159">
        <f t="shared" si="3"/>
        <v>9484</v>
      </c>
      <c r="F14" s="155">
        <f t="shared" si="0"/>
        <v>0</v>
      </c>
      <c r="G14" s="169" t="str">
        <f t="shared" si="1"/>
        <v/>
      </c>
    </row>
    <row r="15" spans="1:7" ht="12.75" customHeight="1" x14ac:dyDescent="0.2">
      <c r="B15" s="163"/>
      <c r="C15" s="163"/>
      <c r="F15" s="163"/>
      <c r="G15" s="170"/>
    </row>
    <row r="16" spans="1:7" x14ac:dyDescent="0.2">
      <c r="B16" s="163"/>
    </row>
    <row r="17" spans="2:2" x14ac:dyDescent="0.2">
      <c r="B17" s="163"/>
    </row>
  </sheetData>
  <mergeCells count="3">
    <mergeCell ref="B4:D4"/>
    <mergeCell ref="E4:E5"/>
    <mergeCell ref="F4:G4"/>
  </mergeCells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Zeros="0" zoomScaleNormal="100" workbookViewId="0"/>
  </sheetViews>
  <sheetFormatPr defaultColWidth="9.140625" defaultRowHeight="12.75" x14ac:dyDescent="0.2"/>
  <cols>
    <col min="1" max="1" width="57.5703125" style="173" customWidth="1"/>
    <col min="2" max="2" width="10.7109375" style="198" bestFit="1" customWidth="1"/>
    <col min="3" max="3" width="10.42578125" style="198" hidden="1" customWidth="1"/>
    <col min="4" max="4" width="10.7109375" style="198" bestFit="1" customWidth="1"/>
    <col min="5" max="5" width="12.28515625" style="172" customWidth="1"/>
    <col min="6" max="16384" width="9.140625" style="172"/>
  </cols>
  <sheetData>
    <row r="1" spans="1:7" ht="15" x14ac:dyDescent="0.25">
      <c r="A1" s="247" t="s">
        <v>188</v>
      </c>
      <c r="G1" s="2" t="s">
        <v>177</v>
      </c>
    </row>
    <row r="2" spans="1:7" ht="15" x14ac:dyDescent="0.25">
      <c r="B2" s="171"/>
      <c r="C2" s="171"/>
      <c r="D2" s="171"/>
      <c r="E2" s="412" t="s">
        <v>281</v>
      </c>
    </row>
    <row r="3" spans="1:7" x14ac:dyDescent="0.2">
      <c r="B3" s="353">
        <v>2016</v>
      </c>
      <c r="C3" s="354"/>
      <c r="D3" s="355"/>
      <c r="E3" s="356" t="s">
        <v>142</v>
      </c>
      <c r="F3" s="358" t="s">
        <v>143</v>
      </c>
      <c r="G3" s="358"/>
    </row>
    <row r="4" spans="1:7" ht="38.25" x14ac:dyDescent="0.2">
      <c r="B4" s="164" t="s">
        <v>133</v>
      </c>
      <c r="C4" s="165" t="s">
        <v>134</v>
      </c>
      <c r="D4" s="166" t="s">
        <v>135</v>
      </c>
      <c r="E4" s="357"/>
      <c r="F4" s="167" t="s">
        <v>32</v>
      </c>
      <c r="G4" s="167" t="s">
        <v>136</v>
      </c>
    </row>
    <row r="6" spans="1:7" x14ac:dyDescent="0.2">
      <c r="A6" s="183"/>
      <c r="B6" s="184"/>
      <c r="C6" s="184"/>
      <c r="D6" s="184">
        <f t="shared" ref="D6:D20" si="0">SUM(B6:C6)</f>
        <v>0</v>
      </c>
      <c r="F6" s="184">
        <f t="shared" ref="F6:F19" si="1">IF(E6=0,0,E6-D6)</f>
        <v>0</v>
      </c>
      <c r="G6" s="185" t="str">
        <f t="shared" ref="G6:G19" si="2">IF(E6=0,"",F6/D6)</f>
        <v/>
      </c>
    </row>
    <row r="7" spans="1:7" x14ac:dyDescent="0.2">
      <c r="A7" s="174" t="s">
        <v>156</v>
      </c>
      <c r="B7" s="175">
        <f>B9+B19+B28+B34+B47+B63+B75+B86+B94</f>
        <v>4963500</v>
      </c>
      <c r="C7" s="175">
        <f t="shared" ref="C7" si="3">C9+C19+C28+C34+C47+C63+C75+C86+C94</f>
        <v>43000</v>
      </c>
      <c r="D7" s="175">
        <f t="shared" si="0"/>
        <v>5006500</v>
      </c>
      <c r="F7" s="175">
        <f t="shared" si="1"/>
        <v>0</v>
      </c>
      <c r="G7" s="176" t="str">
        <f t="shared" si="2"/>
        <v/>
      </c>
    </row>
    <row r="8" spans="1:7" x14ac:dyDescent="0.2">
      <c r="A8" s="186"/>
      <c r="B8" s="187"/>
      <c r="C8" s="187"/>
      <c r="D8" s="187">
        <f t="shared" si="0"/>
        <v>0</v>
      </c>
      <c r="F8" s="187">
        <f t="shared" si="1"/>
        <v>0</v>
      </c>
      <c r="G8" s="188" t="str">
        <f t="shared" si="2"/>
        <v/>
      </c>
    </row>
    <row r="9" spans="1:7" x14ac:dyDescent="0.2">
      <c r="A9" s="177" t="s">
        <v>157</v>
      </c>
      <c r="B9" s="178">
        <f>B12+B15+B10</f>
        <v>73000</v>
      </c>
      <c r="C9" s="178">
        <f>C12+C15+C10</f>
        <v>10000</v>
      </c>
      <c r="D9" s="178">
        <f t="shared" si="0"/>
        <v>83000</v>
      </c>
      <c r="F9" s="178">
        <f t="shared" si="1"/>
        <v>0</v>
      </c>
      <c r="G9" s="179" t="str">
        <f t="shared" si="2"/>
        <v/>
      </c>
    </row>
    <row r="10" spans="1:7" x14ac:dyDescent="0.2">
      <c r="A10" s="177" t="s">
        <v>151</v>
      </c>
      <c r="B10" s="178">
        <f>B11</f>
        <v>800</v>
      </c>
      <c r="C10" s="178">
        <f>C11</f>
        <v>0</v>
      </c>
      <c r="D10" s="178">
        <f t="shared" si="0"/>
        <v>800</v>
      </c>
      <c r="F10" s="178">
        <f t="shared" si="1"/>
        <v>0</v>
      </c>
      <c r="G10" s="179" t="str">
        <f t="shared" si="2"/>
        <v/>
      </c>
    </row>
    <row r="11" spans="1:7" x14ac:dyDescent="0.2">
      <c r="A11" s="180" t="s">
        <v>158</v>
      </c>
      <c r="B11" s="181">
        <v>800</v>
      </c>
      <c r="C11" s="181"/>
      <c r="D11" s="181">
        <f t="shared" si="0"/>
        <v>800</v>
      </c>
      <c r="F11" s="181">
        <f t="shared" si="1"/>
        <v>0</v>
      </c>
      <c r="G11" s="182" t="str">
        <f t="shared" si="2"/>
        <v/>
      </c>
    </row>
    <row r="12" spans="1:7" x14ac:dyDescent="0.2">
      <c r="A12" s="177" t="s">
        <v>145</v>
      </c>
      <c r="B12" s="178">
        <f>B13+B14</f>
        <v>64200</v>
      </c>
      <c r="C12" s="178">
        <f>C13+C14</f>
        <v>0</v>
      </c>
      <c r="D12" s="178">
        <f t="shared" si="0"/>
        <v>64200</v>
      </c>
      <c r="F12" s="178">
        <f t="shared" si="1"/>
        <v>0</v>
      </c>
      <c r="G12" s="179" t="str">
        <f t="shared" si="2"/>
        <v/>
      </c>
    </row>
    <row r="13" spans="1:7" x14ac:dyDescent="0.2">
      <c r="A13" s="180" t="s">
        <v>146</v>
      </c>
      <c r="B13" s="181">
        <v>62200</v>
      </c>
      <c r="C13" s="181"/>
      <c r="D13" s="181">
        <f t="shared" si="0"/>
        <v>62200</v>
      </c>
      <c r="F13" s="181">
        <f t="shared" si="1"/>
        <v>0</v>
      </c>
      <c r="G13" s="182" t="str">
        <f t="shared" si="2"/>
        <v/>
      </c>
    </row>
    <row r="14" spans="1:7" x14ac:dyDescent="0.2">
      <c r="A14" s="180" t="s">
        <v>147</v>
      </c>
      <c r="B14" s="181">
        <v>2000</v>
      </c>
      <c r="C14" s="181"/>
      <c r="D14" s="181">
        <f t="shared" si="0"/>
        <v>2000</v>
      </c>
      <c r="F14" s="181">
        <f t="shared" si="1"/>
        <v>0</v>
      </c>
      <c r="G14" s="182" t="str">
        <f t="shared" si="2"/>
        <v/>
      </c>
    </row>
    <row r="15" spans="1:7" x14ac:dyDescent="0.2">
      <c r="A15" s="177" t="s">
        <v>148</v>
      </c>
      <c r="B15" s="178">
        <f>B16+B17</f>
        <v>8000</v>
      </c>
      <c r="C15" s="178">
        <f>C16+C17</f>
        <v>10000</v>
      </c>
      <c r="D15" s="178">
        <f t="shared" si="0"/>
        <v>18000</v>
      </c>
      <c r="F15" s="178">
        <f t="shared" si="1"/>
        <v>0</v>
      </c>
      <c r="G15" s="179" t="str">
        <f t="shared" si="2"/>
        <v/>
      </c>
    </row>
    <row r="16" spans="1:7" x14ac:dyDescent="0.2">
      <c r="A16" s="189" t="s">
        <v>159</v>
      </c>
      <c r="B16" s="190">
        <v>3000</v>
      </c>
      <c r="C16" s="190">
        <v>10000</v>
      </c>
      <c r="D16" s="190">
        <f t="shared" si="0"/>
        <v>13000</v>
      </c>
      <c r="F16" s="190">
        <f t="shared" si="1"/>
        <v>0</v>
      </c>
      <c r="G16" s="191" t="str">
        <f t="shared" si="2"/>
        <v/>
      </c>
    </row>
    <row r="17" spans="1:7" x14ac:dyDescent="0.2">
      <c r="A17" s="183" t="s">
        <v>160</v>
      </c>
      <c r="B17" s="184">
        <v>5000</v>
      </c>
      <c r="C17" s="184"/>
      <c r="D17" s="184">
        <f t="shared" si="0"/>
        <v>5000</v>
      </c>
      <c r="F17" s="184">
        <f t="shared" si="1"/>
        <v>0</v>
      </c>
      <c r="G17" s="185" t="str">
        <f t="shared" si="2"/>
        <v/>
      </c>
    </row>
    <row r="18" spans="1:7" x14ac:dyDescent="0.2">
      <c r="A18" s="180"/>
      <c r="B18" s="181"/>
      <c r="C18" s="181"/>
      <c r="D18" s="181">
        <f t="shared" si="0"/>
        <v>0</v>
      </c>
      <c r="F18" s="181">
        <f t="shared" si="1"/>
        <v>0</v>
      </c>
      <c r="G18" s="182" t="str">
        <f t="shared" si="2"/>
        <v/>
      </c>
    </row>
    <row r="19" spans="1:7" x14ac:dyDescent="0.2">
      <c r="A19" s="177" t="s">
        <v>161</v>
      </c>
      <c r="B19" s="178">
        <f>B20+B25</f>
        <v>154700</v>
      </c>
      <c r="C19" s="178">
        <f>C20+C25</f>
        <v>0</v>
      </c>
      <c r="D19" s="178">
        <f t="shared" si="0"/>
        <v>154700</v>
      </c>
      <c r="F19" s="178">
        <f t="shared" si="1"/>
        <v>0</v>
      </c>
      <c r="G19" s="179" t="str">
        <f t="shared" si="2"/>
        <v/>
      </c>
    </row>
    <row r="20" spans="1:7" x14ac:dyDescent="0.2">
      <c r="A20" s="177" t="s">
        <v>151</v>
      </c>
      <c r="B20" s="178">
        <f>B21+B22+B23</f>
        <v>125000</v>
      </c>
      <c r="C20" s="178">
        <f>C21+C22+C23+C24</f>
        <v>0</v>
      </c>
      <c r="D20" s="178">
        <f t="shared" si="0"/>
        <v>125000</v>
      </c>
      <c r="F20" s="178">
        <f t="shared" ref="F20:F83" si="4">IF(E20=0,0,E20-D20)</f>
        <v>0</v>
      </c>
      <c r="G20" s="179" t="str">
        <f t="shared" ref="G20:G83" si="5">IF(E20=0,"",F20/D20)</f>
        <v/>
      </c>
    </row>
    <row r="21" spans="1:7" x14ac:dyDescent="0.2">
      <c r="A21" s="183" t="s">
        <v>150</v>
      </c>
      <c r="B21" s="184">
        <f>99000+21000</f>
        <v>120000</v>
      </c>
      <c r="C21" s="184">
        <v>-4000</v>
      </c>
      <c r="D21" s="184">
        <f t="shared" ref="D21:D84" si="6">SUM(B21:C21)</f>
        <v>116000</v>
      </c>
      <c r="F21" s="184">
        <f t="shared" si="4"/>
        <v>0</v>
      </c>
      <c r="G21" s="185" t="str">
        <f t="shared" si="5"/>
        <v/>
      </c>
    </row>
    <row r="22" spans="1:7" x14ac:dyDescent="0.2">
      <c r="A22" s="183" t="s">
        <v>162</v>
      </c>
      <c r="B22" s="184">
        <v>4500</v>
      </c>
      <c r="C22" s="184">
        <v>3900</v>
      </c>
      <c r="D22" s="184">
        <f t="shared" si="6"/>
        <v>8400</v>
      </c>
      <c r="F22" s="184">
        <f t="shared" si="4"/>
        <v>0</v>
      </c>
      <c r="G22" s="185" t="str">
        <f t="shared" si="5"/>
        <v/>
      </c>
    </row>
    <row r="23" spans="1:7" x14ac:dyDescent="0.2">
      <c r="A23" s="183" t="s">
        <v>154</v>
      </c>
      <c r="B23" s="184">
        <v>500</v>
      </c>
      <c r="C23" s="184"/>
      <c r="D23" s="184">
        <f t="shared" si="6"/>
        <v>500</v>
      </c>
      <c r="F23" s="184">
        <f t="shared" si="4"/>
        <v>0</v>
      </c>
      <c r="G23" s="185" t="str">
        <f t="shared" si="5"/>
        <v/>
      </c>
    </row>
    <row r="24" spans="1:7" x14ac:dyDescent="0.2">
      <c r="A24" s="180" t="s">
        <v>163</v>
      </c>
      <c r="B24" s="184"/>
      <c r="C24" s="184">
        <v>100</v>
      </c>
      <c r="D24" s="184">
        <f t="shared" si="6"/>
        <v>100</v>
      </c>
      <c r="F24" s="184">
        <f t="shared" si="4"/>
        <v>0</v>
      </c>
      <c r="G24" s="185" t="str">
        <f t="shared" si="5"/>
        <v/>
      </c>
    </row>
    <row r="25" spans="1:7" x14ac:dyDescent="0.2">
      <c r="A25" s="177" t="s">
        <v>145</v>
      </c>
      <c r="B25" s="178">
        <f>SUM(B26)</f>
        <v>29700</v>
      </c>
      <c r="C25" s="178">
        <f>SUM(C26)</f>
        <v>0</v>
      </c>
      <c r="D25" s="178">
        <f t="shared" si="6"/>
        <v>29700</v>
      </c>
      <c r="F25" s="178">
        <f t="shared" si="4"/>
        <v>0</v>
      </c>
      <c r="G25" s="179" t="str">
        <f t="shared" si="5"/>
        <v/>
      </c>
    </row>
    <row r="26" spans="1:7" x14ac:dyDescent="0.2">
      <c r="A26" s="180" t="s">
        <v>147</v>
      </c>
      <c r="B26" s="181">
        <v>29700</v>
      </c>
      <c r="C26" s="181"/>
      <c r="D26" s="181">
        <f t="shared" si="6"/>
        <v>29700</v>
      </c>
      <c r="F26" s="181">
        <f t="shared" si="4"/>
        <v>0</v>
      </c>
      <c r="G26" s="182" t="str">
        <f t="shared" si="5"/>
        <v/>
      </c>
    </row>
    <row r="27" spans="1:7" x14ac:dyDescent="0.2">
      <c r="A27" s="183"/>
      <c r="B27" s="184"/>
      <c r="C27" s="184"/>
      <c r="D27" s="184">
        <f t="shared" si="6"/>
        <v>0</v>
      </c>
      <c r="F27" s="184">
        <f t="shared" si="4"/>
        <v>0</v>
      </c>
      <c r="G27" s="185" t="str">
        <f t="shared" si="5"/>
        <v/>
      </c>
    </row>
    <row r="28" spans="1:7" x14ac:dyDescent="0.2">
      <c r="A28" s="197" t="s">
        <v>164</v>
      </c>
      <c r="B28" s="178">
        <f>B29</f>
        <v>28500</v>
      </c>
      <c r="C28" s="178"/>
      <c r="D28" s="178">
        <f t="shared" si="6"/>
        <v>28500</v>
      </c>
      <c r="F28" s="178">
        <f t="shared" si="4"/>
        <v>0</v>
      </c>
      <c r="G28" s="179" t="str">
        <f t="shared" si="5"/>
        <v/>
      </c>
    </row>
    <row r="29" spans="1:7" x14ac:dyDescent="0.2">
      <c r="A29" s="177" t="s">
        <v>151</v>
      </c>
      <c r="B29" s="178">
        <f>B30+B31+B32</f>
        <v>28500</v>
      </c>
      <c r="C29" s="178"/>
      <c r="D29" s="178">
        <f t="shared" si="6"/>
        <v>28500</v>
      </c>
      <c r="F29" s="178">
        <f t="shared" si="4"/>
        <v>0</v>
      </c>
      <c r="G29" s="179" t="str">
        <f t="shared" si="5"/>
        <v/>
      </c>
    </row>
    <row r="30" spans="1:7" x14ac:dyDescent="0.2">
      <c r="A30" s="180" t="s">
        <v>158</v>
      </c>
      <c r="B30" s="181">
        <v>27170</v>
      </c>
      <c r="C30" s="181"/>
      <c r="D30" s="181">
        <f t="shared" si="6"/>
        <v>27170</v>
      </c>
      <c r="F30" s="181">
        <f t="shared" si="4"/>
        <v>0</v>
      </c>
      <c r="G30" s="182" t="str">
        <f t="shared" si="5"/>
        <v/>
      </c>
    </row>
    <row r="31" spans="1:7" x14ac:dyDescent="0.2">
      <c r="A31" s="183" t="s">
        <v>150</v>
      </c>
      <c r="B31" s="184">
        <v>760</v>
      </c>
      <c r="C31" s="184"/>
      <c r="D31" s="184">
        <f t="shared" si="6"/>
        <v>760</v>
      </c>
      <c r="F31" s="184">
        <f t="shared" si="4"/>
        <v>0</v>
      </c>
      <c r="G31" s="185" t="str">
        <f t="shared" si="5"/>
        <v/>
      </c>
    </row>
    <row r="32" spans="1:7" x14ac:dyDescent="0.2">
      <c r="A32" s="183" t="s">
        <v>162</v>
      </c>
      <c r="B32" s="184">
        <v>570</v>
      </c>
      <c r="C32" s="184"/>
      <c r="D32" s="184">
        <f t="shared" si="6"/>
        <v>570</v>
      </c>
      <c r="F32" s="184">
        <f t="shared" si="4"/>
        <v>0</v>
      </c>
      <c r="G32" s="185" t="str">
        <f t="shared" si="5"/>
        <v/>
      </c>
    </row>
    <row r="33" spans="1:7" x14ac:dyDescent="0.2">
      <c r="A33" s="183"/>
      <c r="B33" s="184"/>
      <c r="C33" s="184"/>
      <c r="D33" s="184">
        <f t="shared" si="6"/>
        <v>0</v>
      </c>
      <c r="F33" s="184">
        <f t="shared" si="4"/>
        <v>0</v>
      </c>
      <c r="G33" s="185" t="str">
        <f t="shared" si="5"/>
        <v/>
      </c>
    </row>
    <row r="34" spans="1:7" x14ac:dyDescent="0.2">
      <c r="A34" s="177" t="s">
        <v>165</v>
      </c>
      <c r="B34" s="178">
        <f>B35+B41+B44</f>
        <v>798300</v>
      </c>
      <c r="C34" s="178">
        <f>C35+C41+C44</f>
        <v>8000</v>
      </c>
      <c r="D34" s="178">
        <f t="shared" si="6"/>
        <v>806300</v>
      </c>
      <c r="F34" s="178">
        <f t="shared" si="4"/>
        <v>0</v>
      </c>
      <c r="G34" s="179" t="str">
        <f t="shared" si="5"/>
        <v/>
      </c>
    </row>
    <row r="35" spans="1:7" x14ac:dyDescent="0.2">
      <c r="A35" s="177" t="s">
        <v>151</v>
      </c>
      <c r="B35" s="178">
        <f>B36+B37+B38+B39+B40</f>
        <v>502200</v>
      </c>
      <c r="C35" s="178">
        <f>C36+C37+C38+C39+C40</f>
        <v>7500</v>
      </c>
      <c r="D35" s="178">
        <f t="shared" si="6"/>
        <v>509700</v>
      </c>
      <c r="F35" s="178">
        <f t="shared" si="4"/>
        <v>0</v>
      </c>
      <c r="G35" s="179" t="str">
        <f t="shared" si="5"/>
        <v/>
      </c>
    </row>
    <row r="36" spans="1:7" x14ac:dyDescent="0.2">
      <c r="A36" s="180" t="s">
        <v>155</v>
      </c>
      <c r="B36" s="181">
        <v>383000</v>
      </c>
      <c r="C36" s="181">
        <v>5000</v>
      </c>
      <c r="D36" s="181">
        <f t="shared" si="6"/>
        <v>388000</v>
      </c>
      <c r="F36" s="181">
        <f t="shared" si="4"/>
        <v>0</v>
      </c>
      <c r="G36" s="182" t="str">
        <f t="shared" si="5"/>
        <v/>
      </c>
    </row>
    <row r="37" spans="1:7" x14ac:dyDescent="0.2">
      <c r="A37" s="183" t="s">
        <v>150</v>
      </c>
      <c r="B37" s="184">
        <v>34000</v>
      </c>
      <c r="C37" s="184">
        <v>1000</v>
      </c>
      <c r="D37" s="184">
        <f t="shared" si="6"/>
        <v>35000</v>
      </c>
      <c r="F37" s="184">
        <f t="shared" si="4"/>
        <v>0</v>
      </c>
      <c r="G37" s="185" t="str">
        <f t="shared" si="5"/>
        <v/>
      </c>
    </row>
    <row r="38" spans="1:7" x14ac:dyDescent="0.2">
      <c r="A38" s="183" t="s">
        <v>162</v>
      </c>
      <c r="B38" s="184">
        <v>66000</v>
      </c>
      <c r="C38" s="184">
        <v>1000</v>
      </c>
      <c r="D38" s="184">
        <f t="shared" si="6"/>
        <v>67000</v>
      </c>
      <c r="F38" s="184">
        <f t="shared" si="4"/>
        <v>0</v>
      </c>
      <c r="G38" s="185" t="str">
        <f t="shared" si="5"/>
        <v/>
      </c>
    </row>
    <row r="39" spans="1:7" x14ac:dyDescent="0.2">
      <c r="A39" s="183" t="s">
        <v>154</v>
      </c>
      <c r="B39" s="184">
        <v>500</v>
      </c>
      <c r="C39" s="184"/>
      <c r="D39" s="184">
        <f t="shared" si="6"/>
        <v>500</v>
      </c>
      <c r="F39" s="184">
        <f t="shared" si="4"/>
        <v>0</v>
      </c>
      <c r="G39" s="185" t="str">
        <f t="shared" si="5"/>
        <v/>
      </c>
    </row>
    <row r="40" spans="1:7" x14ac:dyDescent="0.2">
      <c r="A40" s="183" t="s">
        <v>163</v>
      </c>
      <c r="B40" s="184">
        <v>18700</v>
      </c>
      <c r="C40" s="184">
        <v>500</v>
      </c>
      <c r="D40" s="184">
        <f t="shared" si="6"/>
        <v>19200</v>
      </c>
      <c r="F40" s="184">
        <f t="shared" si="4"/>
        <v>0</v>
      </c>
      <c r="G40" s="185" t="str">
        <f t="shared" si="5"/>
        <v/>
      </c>
    </row>
    <row r="41" spans="1:7" x14ac:dyDescent="0.2">
      <c r="A41" s="177" t="s">
        <v>145</v>
      </c>
      <c r="B41" s="178">
        <f>B42+B43</f>
        <v>11100</v>
      </c>
      <c r="C41" s="178"/>
      <c r="D41" s="178">
        <f t="shared" si="6"/>
        <v>11100</v>
      </c>
      <c r="F41" s="178">
        <f t="shared" si="4"/>
        <v>0</v>
      </c>
      <c r="G41" s="179" t="str">
        <f t="shared" si="5"/>
        <v/>
      </c>
    </row>
    <row r="42" spans="1:7" x14ac:dyDescent="0.2">
      <c r="A42" s="180" t="s">
        <v>146</v>
      </c>
      <c r="B42" s="181">
        <v>10400</v>
      </c>
      <c r="C42" s="181"/>
      <c r="D42" s="181">
        <f t="shared" si="6"/>
        <v>10400</v>
      </c>
      <c r="F42" s="181">
        <f t="shared" si="4"/>
        <v>0</v>
      </c>
      <c r="G42" s="182" t="str">
        <f t="shared" si="5"/>
        <v/>
      </c>
    </row>
    <row r="43" spans="1:7" x14ac:dyDescent="0.2">
      <c r="A43" s="180" t="s">
        <v>147</v>
      </c>
      <c r="B43" s="181">
        <v>700</v>
      </c>
      <c r="C43" s="181"/>
      <c r="D43" s="181">
        <f t="shared" si="6"/>
        <v>700</v>
      </c>
      <c r="F43" s="181">
        <f t="shared" si="4"/>
        <v>0</v>
      </c>
      <c r="G43" s="182" t="str">
        <f t="shared" si="5"/>
        <v/>
      </c>
    </row>
    <row r="44" spans="1:7" x14ac:dyDescent="0.2">
      <c r="A44" s="172" t="s">
        <v>148</v>
      </c>
      <c r="B44" s="195">
        <f>B45+B46</f>
        <v>285000</v>
      </c>
      <c r="C44" s="195">
        <f>C45+C46</f>
        <v>500</v>
      </c>
      <c r="D44" s="195">
        <f t="shared" si="6"/>
        <v>285500</v>
      </c>
      <c r="F44" s="195">
        <f t="shared" si="4"/>
        <v>0</v>
      </c>
      <c r="G44" s="196" t="str">
        <f t="shared" si="5"/>
        <v/>
      </c>
    </row>
    <row r="45" spans="1:7" x14ac:dyDescent="0.2">
      <c r="A45" s="180" t="s">
        <v>159</v>
      </c>
      <c r="B45" s="181">
        <f>274000+11000</f>
        <v>285000</v>
      </c>
      <c r="C45" s="181">
        <v>500</v>
      </c>
      <c r="D45" s="181">
        <f t="shared" si="6"/>
        <v>285500</v>
      </c>
      <c r="F45" s="181">
        <f t="shared" si="4"/>
        <v>0</v>
      </c>
      <c r="G45" s="182" t="str">
        <f t="shared" si="5"/>
        <v/>
      </c>
    </row>
    <row r="46" spans="1:7" x14ac:dyDescent="0.2">
      <c r="A46" s="183"/>
      <c r="B46" s="184"/>
      <c r="C46" s="184"/>
      <c r="D46" s="184">
        <f t="shared" si="6"/>
        <v>0</v>
      </c>
      <c r="F46" s="184">
        <f t="shared" si="4"/>
        <v>0</v>
      </c>
      <c r="G46" s="185" t="str">
        <f t="shared" si="5"/>
        <v/>
      </c>
    </row>
    <row r="47" spans="1:7" x14ac:dyDescent="0.2">
      <c r="A47" s="177" t="s">
        <v>166</v>
      </c>
      <c r="B47" s="178">
        <f>B48+B53+B55+B58</f>
        <v>1791100</v>
      </c>
      <c r="C47" s="178">
        <f>C48+C53+C55+C58</f>
        <v>0</v>
      </c>
      <c r="D47" s="178">
        <f t="shared" si="6"/>
        <v>1791100</v>
      </c>
      <c r="F47" s="178">
        <f t="shared" si="4"/>
        <v>0</v>
      </c>
      <c r="G47" s="179" t="str">
        <f t="shared" si="5"/>
        <v/>
      </c>
    </row>
    <row r="48" spans="1:7" x14ac:dyDescent="0.2">
      <c r="A48" s="177" t="s">
        <v>151</v>
      </c>
      <c r="B48" s="178">
        <f>SUM(B49:B52)</f>
        <v>1232500</v>
      </c>
      <c r="C48" s="178">
        <f>SUM(C49:C52)</f>
        <v>0</v>
      </c>
      <c r="D48" s="178">
        <f t="shared" si="6"/>
        <v>1232500</v>
      </c>
      <c r="F48" s="178">
        <f t="shared" si="4"/>
        <v>0</v>
      </c>
      <c r="G48" s="179" t="str">
        <f t="shared" si="5"/>
        <v/>
      </c>
    </row>
    <row r="49" spans="1:7" x14ac:dyDescent="0.2">
      <c r="A49" s="180" t="s">
        <v>155</v>
      </c>
      <c r="B49" s="181">
        <f>945500+94500+35000</f>
        <v>1075000</v>
      </c>
      <c r="C49" s="181"/>
      <c r="D49" s="181">
        <f t="shared" si="6"/>
        <v>1075000</v>
      </c>
      <c r="F49" s="181">
        <f t="shared" si="4"/>
        <v>0</v>
      </c>
      <c r="G49" s="182" t="str">
        <f t="shared" si="5"/>
        <v/>
      </c>
    </row>
    <row r="50" spans="1:7" x14ac:dyDescent="0.2">
      <c r="A50" s="183" t="s">
        <v>150</v>
      </c>
      <c r="B50" s="184">
        <v>97500</v>
      </c>
      <c r="C50" s="184">
        <v>-6000</v>
      </c>
      <c r="D50" s="184">
        <f t="shared" si="6"/>
        <v>91500</v>
      </c>
      <c r="F50" s="184">
        <f t="shared" si="4"/>
        <v>0</v>
      </c>
      <c r="G50" s="185" t="str">
        <f t="shared" si="5"/>
        <v/>
      </c>
    </row>
    <row r="51" spans="1:7" x14ac:dyDescent="0.2">
      <c r="A51" s="183" t="s">
        <v>163</v>
      </c>
      <c r="B51" s="184">
        <f>5000+5000</f>
        <v>10000</v>
      </c>
      <c r="C51" s="184">
        <v>10000</v>
      </c>
      <c r="D51" s="184">
        <f t="shared" si="6"/>
        <v>20000</v>
      </c>
      <c r="F51" s="184">
        <f t="shared" si="4"/>
        <v>0</v>
      </c>
      <c r="G51" s="185" t="str">
        <f t="shared" si="5"/>
        <v/>
      </c>
    </row>
    <row r="52" spans="1:7" x14ac:dyDescent="0.2">
      <c r="A52" s="183" t="s">
        <v>162</v>
      </c>
      <c r="B52" s="184">
        <v>50000</v>
      </c>
      <c r="C52" s="184">
        <v>-4000</v>
      </c>
      <c r="D52" s="184">
        <f t="shared" si="6"/>
        <v>46000</v>
      </c>
      <c r="F52" s="184">
        <f t="shared" si="4"/>
        <v>0</v>
      </c>
      <c r="G52" s="185" t="str">
        <f t="shared" si="5"/>
        <v/>
      </c>
    </row>
    <row r="53" spans="1:7" x14ac:dyDescent="0.2">
      <c r="A53" s="192" t="s">
        <v>137</v>
      </c>
      <c r="B53" s="193">
        <f>SUM(B54)</f>
        <v>45000</v>
      </c>
      <c r="C53" s="193"/>
      <c r="D53" s="193">
        <f t="shared" si="6"/>
        <v>45000</v>
      </c>
      <c r="F53" s="193">
        <f t="shared" si="4"/>
        <v>0</v>
      </c>
      <c r="G53" s="194" t="str">
        <f t="shared" si="5"/>
        <v/>
      </c>
    </row>
    <row r="54" spans="1:7" x14ac:dyDescent="0.2">
      <c r="A54" s="180" t="s">
        <v>167</v>
      </c>
      <c r="B54" s="181">
        <f>35000+10000</f>
        <v>45000</v>
      </c>
      <c r="C54" s="181"/>
      <c r="D54" s="181">
        <f t="shared" si="6"/>
        <v>45000</v>
      </c>
      <c r="F54" s="181">
        <f t="shared" si="4"/>
        <v>0</v>
      </c>
      <c r="G54" s="182" t="str">
        <f t="shared" si="5"/>
        <v/>
      </c>
    </row>
    <row r="55" spans="1:7" x14ac:dyDescent="0.2">
      <c r="A55" s="177" t="s">
        <v>145</v>
      </c>
      <c r="B55" s="178">
        <f>SUM(B56:B57)</f>
        <v>24100</v>
      </c>
      <c r="C55" s="178"/>
      <c r="D55" s="178">
        <f t="shared" si="6"/>
        <v>24100</v>
      </c>
      <c r="F55" s="178">
        <f t="shared" si="4"/>
        <v>0</v>
      </c>
      <c r="G55" s="179" t="str">
        <f t="shared" si="5"/>
        <v/>
      </c>
    </row>
    <row r="56" spans="1:7" x14ac:dyDescent="0.2">
      <c r="A56" s="180" t="s">
        <v>147</v>
      </c>
      <c r="B56" s="181">
        <v>3600</v>
      </c>
      <c r="C56" s="181"/>
      <c r="D56" s="181">
        <f t="shared" si="6"/>
        <v>3600</v>
      </c>
      <c r="F56" s="181">
        <f t="shared" si="4"/>
        <v>0</v>
      </c>
      <c r="G56" s="182" t="str">
        <f t="shared" si="5"/>
        <v/>
      </c>
    </row>
    <row r="57" spans="1:7" x14ac:dyDescent="0.2">
      <c r="A57" s="180" t="s">
        <v>152</v>
      </c>
      <c r="B57" s="181">
        <v>20500</v>
      </c>
      <c r="C57" s="181"/>
      <c r="D57" s="181">
        <f t="shared" si="6"/>
        <v>20500</v>
      </c>
      <c r="F57" s="181">
        <f t="shared" si="4"/>
        <v>0</v>
      </c>
      <c r="G57" s="182" t="str">
        <f t="shared" si="5"/>
        <v/>
      </c>
    </row>
    <row r="58" spans="1:7" x14ac:dyDescent="0.2">
      <c r="A58" s="177" t="s">
        <v>148</v>
      </c>
      <c r="B58" s="178">
        <f>SUM(B59:B61)</f>
        <v>489500</v>
      </c>
      <c r="C58" s="178"/>
      <c r="D58" s="178">
        <f t="shared" si="6"/>
        <v>489500</v>
      </c>
      <c r="F58" s="178">
        <f t="shared" si="4"/>
        <v>0</v>
      </c>
      <c r="G58" s="179" t="str">
        <f t="shared" si="5"/>
        <v/>
      </c>
    </row>
    <row r="59" spans="1:7" x14ac:dyDescent="0.2">
      <c r="A59" s="183" t="s">
        <v>160</v>
      </c>
      <c r="B59" s="184">
        <v>8000</v>
      </c>
      <c r="C59" s="184"/>
      <c r="D59" s="184">
        <f t="shared" si="6"/>
        <v>8000</v>
      </c>
      <c r="F59" s="184">
        <f t="shared" si="4"/>
        <v>0</v>
      </c>
      <c r="G59" s="185" t="str">
        <f t="shared" si="5"/>
        <v/>
      </c>
    </row>
    <row r="60" spans="1:7" x14ac:dyDescent="0.2">
      <c r="A60" s="183" t="s">
        <v>168</v>
      </c>
      <c r="B60" s="184">
        <v>402500</v>
      </c>
      <c r="C60" s="184"/>
      <c r="D60" s="184">
        <f t="shared" si="6"/>
        <v>402500</v>
      </c>
      <c r="F60" s="184">
        <f t="shared" si="4"/>
        <v>0</v>
      </c>
      <c r="G60" s="185" t="str">
        <f t="shared" si="5"/>
        <v/>
      </c>
    </row>
    <row r="61" spans="1:7" x14ac:dyDescent="0.2">
      <c r="A61" s="183" t="s">
        <v>149</v>
      </c>
      <c r="B61" s="184">
        <v>79000</v>
      </c>
      <c r="C61" s="184"/>
      <c r="D61" s="184">
        <f t="shared" si="6"/>
        <v>79000</v>
      </c>
      <c r="F61" s="184">
        <f t="shared" si="4"/>
        <v>0</v>
      </c>
      <c r="G61" s="185" t="str">
        <f t="shared" si="5"/>
        <v/>
      </c>
    </row>
    <row r="62" spans="1:7" x14ac:dyDescent="0.2">
      <c r="A62" s="183"/>
      <c r="B62" s="184"/>
      <c r="C62" s="184"/>
      <c r="D62" s="184">
        <f t="shared" si="6"/>
        <v>0</v>
      </c>
      <c r="F62" s="184">
        <f t="shared" si="4"/>
        <v>0</v>
      </c>
      <c r="G62" s="185" t="str">
        <f t="shared" si="5"/>
        <v/>
      </c>
    </row>
    <row r="63" spans="1:7" x14ac:dyDescent="0.2">
      <c r="A63" s="177" t="s">
        <v>169</v>
      </c>
      <c r="B63" s="178">
        <f>B64+B68+B72</f>
        <v>1262000</v>
      </c>
      <c r="C63" s="178">
        <f>C64+C68+C72</f>
        <v>25000</v>
      </c>
      <c r="D63" s="178">
        <f t="shared" si="6"/>
        <v>1287000</v>
      </c>
      <c r="F63" s="178">
        <f t="shared" si="4"/>
        <v>0</v>
      </c>
      <c r="G63" s="179" t="str">
        <f t="shared" si="5"/>
        <v/>
      </c>
    </row>
    <row r="64" spans="1:7" x14ac:dyDescent="0.2">
      <c r="A64" s="177" t="s">
        <v>151</v>
      </c>
      <c r="B64" s="178">
        <f>SUM(B65:B67)</f>
        <v>1165010</v>
      </c>
      <c r="C64" s="178">
        <f>SUM(C65:C67)</f>
        <v>26000</v>
      </c>
      <c r="D64" s="178">
        <f t="shared" si="6"/>
        <v>1191010</v>
      </c>
      <c r="F64" s="178">
        <f t="shared" si="4"/>
        <v>0</v>
      </c>
      <c r="G64" s="179" t="str">
        <f t="shared" si="5"/>
        <v/>
      </c>
    </row>
    <row r="65" spans="1:7" x14ac:dyDescent="0.2">
      <c r="A65" s="180" t="s">
        <v>155</v>
      </c>
      <c r="B65" s="181">
        <f>1040010+62000</f>
        <v>1102010</v>
      </c>
      <c r="C65" s="181">
        <v>25000</v>
      </c>
      <c r="D65" s="181">
        <f t="shared" si="6"/>
        <v>1127010</v>
      </c>
      <c r="F65" s="181">
        <f t="shared" si="4"/>
        <v>0</v>
      </c>
      <c r="G65" s="182" t="str">
        <f t="shared" si="5"/>
        <v/>
      </c>
    </row>
    <row r="66" spans="1:7" x14ac:dyDescent="0.2">
      <c r="A66" s="183" t="s">
        <v>150</v>
      </c>
      <c r="B66" s="184">
        <v>40000</v>
      </c>
      <c r="C66" s="184">
        <v>1000</v>
      </c>
      <c r="D66" s="184">
        <f t="shared" si="6"/>
        <v>41000</v>
      </c>
      <c r="F66" s="184">
        <f t="shared" si="4"/>
        <v>0</v>
      </c>
      <c r="G66" s="185" t="str">
        <f t="shared" si="5"/>
        <v/>
      </c>
    </row>
    <row r="67" spans="1:7" x14ac:dyDescent="0.2">
      <c r="A67" s="183" t="s">
        <v>162</v>
      </c>
      <c r="B67" s="184">
        <v>23000</v>
      </c>
      <c r="C67" s="184"/>
      <c r="D67" s="184">
        <f t="shared" si="6"/>
        <v>23000</v>
      </c>
      <c r="F67" s="184">
        <f t="shared" si="4"/>
        <v>0</v>
      </c>
      <c r="G67" s="185" t="str">
        <f t="shared" si="5"/>
        <v/>
      </c>
    </row>
    <row r="68" spans="1:7" x14ac:dyDescent="0.2">
      <c r="A68" s="177" t="s">
        <v>145</v>
      </c>
      <c r="B68" s="178">
        <f>SUM(B69:B71)</f>
        <v>56990</v>
      </c>
      <c r="C68" s="178">
        <f>SUM(C69:C71)</f>
        <v>-1000</v>
      </c>
      <c r="D68" s="178">
        <f t="shared" si="6"/>
        <v>55990</v>
      </c>
      <c r="F68" s="178">
        <f t="shared" si="4"/>
        <v>0</v>
      </c>
      <c r="G68" s="179" t="str">
        <f t="shared" si="5"/>
        <v/>
      </c>
    </row>
    <row r="69" spans="1:7" x14ac:dyDescent="0.2">
      <c r="A69" s="180" t="s">
        <v>146</v>
      </c>
      <c r="B69" s="181">
        <v>32990</v>
      </c>
      <c r="C69" s="181"/>
      <c r="D69" s="181">
        <f t="shared" si="6"/>
        <v>32990</v>
      </c>
      <c r="F69" s="181">
        <f t="shared" si="4"/>
        <v>0</v>
      </c>
      <c r="G69" s="182" t="str">
        <f t="shared" si="5"/>
        <v/>
      </c>
    </row>
    <row r="70" spans="1:7" x14ac:dyDescent="0.2">
      <c r="A70" s="180" t="s">
        <v>147</v>
      </c>
      <c r="B70" s="181">
        <v>22000</v>
      </c>
      <c r="C70" s="181"/>
      <c r="D70" s="181">
        <f t="shared" si="6"/>
        <v>22000</v>
      </c>
      <c r="F70" s="181">
        <f t="shared" si="4"/>
        <v>0</v>
      </c>
      <c r="G70" s="182" t="str">
        <f t="shared" si="5"/>
        <v/>
      </c>
    </row>
    <row r="71" spans="1:7" x14ac:dyDescent="0.2">
      <c r="A71" s="180" t="s">
        <v>152</v>
      </c>
      <c r="B71" s="181">
        <v>2000</v>
      </c>
      <c r="C71" s="181">
        <v>-1000</v>
      </c>
      <c r="D71" s="181">
        <f t="shared" si="6"/>
        <v>1000</v>
      </c>
      <c r="F71" s="181">
        <f t="shared" si="4"/>
        <v>0</v>
      </c>
      <c r="G71" s="182" t="str">
        <f t="shared" si="5"/>
        <v/>
      </c>
    </row>
    <row r="72" spans="1:7" x14ac:dyDescent="0.2">
      <c r="A72" s="177" t="s">
        <v>148</v>
      </c>
      <c r="B72" s="178">
        <f>SUM(B73)</f>
        <v>40000</v>
      </c>
      <c r="C72" s="178">
        <f>SUM(C73)</f>
        <v>0</v>
      </c>
      <c r="D72" s="178">
        <f t="shared" si="6"/>
        <v>40000</v>
      </c>
      <c r="F72" s="178">
        <f t="shared" si="4"/>
        <v>0</v>
      </c>
      <c r="G72" s="179" t="str">
        <f t="shared" si="5"/>
        <v/>
      </c>
    </row>
    <row r="73" spans="1:7" x14ac:dyDescent="0.2">
      <c r="A73" s="183" t="s">
        <v>160</v>
      </c>
      <c r="B73" s="184">
        <v>40000</v>
      </c>
      <c r="C73" s="184"/>
      <c r="D73" s="184">
        <f t="shared" si="6"/>
        <v>40000</v>
      </c>
      <c r="F73" s="184">
        <f t="shared" si="4"/>
        <v>0</v>
      </c>
      <c r="G73" s="185" t="str">
        <f t="shared" si="5"/>
        <v/>
      </c>
    </row>
    <row r="74" spans="1:7" x14ac:dyDescent="0.2">
      <c r="A74" s="183"/>
      <c r="B74" s="184"/>
      <c r="C74" s="184"/>
      <c r="D74" s="184">
        <f t="shared" si="6"/>
        <v>0</v>
      </c>
      <c r="F74" s="184">
        <f t="shared" si="4"/>
        <v>0</v>
      </c>
      <c r="G74" s="185" t="str">
        <f t="shared" si="5"/>
        <v/>
      </c>
    </row>
    <row r="75" spans="1:7" x14ac:dyDescent="0.2">
      <c r="A75" s="177" t="s">
        <v>170</v>
      </c>
      <c r="B75" s="178">
        <f>B76+B81+B83</f>
        <v>474700</v>
      </c>
      <c r="C75" s="178">
        <f>C76+C81+C83</f>
        <v>0</v>
      </c>
      <c r="D75" s="178">
        <f t="shared" si="6"/>
        <v>474700</v>
      </c>
      <c r="F75" s="178">
        <f t="shared" si="4"/>
        <v>0</v>
      </c>
      <c r="G75" s="179" t="str">
        <f t="shared" si="5"/>
        <v/>
      </c>
    </row>
    <row r="76" spans="1:7" x14ac:dyDescent="0.2">
      <c r="A76" s="177" t="s">
        <v>151</v>
      </c>
      <c r="B76" s="178">
        <f>B77+B78+B80+B79</f>
        <v>412700</v>
      </c>
      <c r="C76" s="178">
        <f>C77+C78+C80+C79</f>
        <v>0</v>
      </c>
      <c r="D76" s="178">
        <f t="shared" si="6"/>
        <v>412700</v>
      </c>
      <c r="F76" s="178">
        <f t="shared" si="4"/>
        <v>0</v>
      </c>
      <c r="G76" s="179" t="str">
        <f t="shared" si="5"/>
        <v/>
      </c>
    </row>
    <row r="77" spans="1:7" x14ac:dyDescent="0.2">
      <c r="A77" s="180" t="s">
        <v>155</v>
      </c>
      <c r="B77" s="181">
        <f>160000+35000</f>
        <v>195000</v>
      </c>
      <c r="C77" s="181"/>
      <c r="D77" s="181">
        <f t="shared" si="6"/>
        <v>195000</v>
      </c>
      <c r="F77" s="181">
        <f t="shared" si="4"/>
        <v>0</v>
      </c>
      <c r="G77" s="182" t="str">
        <f t="shared" si="5"/>
        <v/>
      </c>
    </row>
    <row r="78" spans="1:7" x14ac:dyDescent="0.2">
      <c r="A78" s="183" t="s">
        <v>150</v>
      </c>
      <c r="B78" s="184">
        <v>50000</v>
      </c>
      <c r="C78" s="184"/>
      <c r="D78" s="184">
        <f t="shared" si="6"/>
        <v>50000</v>
      </c>
      <c r="F78" s="184">
        <f t="shared" si="4"/>
        <v>0</v>
      </c>
      <c r="G78" s="185" t="str">
        <f t="shared" si="5"/>
        <v/>
      </c>
    </row>
    <row r="79" spans="1:7" x14ac:dyDescent="0.2">
      <c r="A79" s="183" t="s">
        <v>162</v>
      </c>
      <c r="B79" s="184">
        <v>163000</v>
      </c>
      <c r="C79" s="184"/>
      <c r="D79" s="184">
        <f t="shared" si="6"/>
        <v>163000</v>
      </c>
      <c r="F79" s="184">
        <f t="shared" si="4"/>
        <v>0</v>
      </c>
      <c r="G79" s="185" t="str">
        <f t="shared" si="5"/>
        <v/>
      </c>
    </row>
    <row r="80" spans="1:7" x14ac:dyDescent="0.2">
      <c r="A80" s="183" t="s">
        <v>154</v>
      </c>
      <c r="B80" s="184">
        <v>4700</v>
      </c>
      <c r="C80" s="184"/>
      <c r="D80" s="184">
        <f t="shared" si="6"/>
        <v>4700</v>
      </c>
      <c r="F80" s="184">
        <f t="shared" si="4"/>
        <v>0</v>
      </c>
      <c r="G80" s="185" t="str">
        <f t="shared" si="5"/>
        <v/>
      </c>
    </row>
    <row r="81" spans="1:7" x14ac:dyDescent="0.2">
      <c r="A81" s="192" t="s">
        <v>137</v>
      </c>
      <c r="B81" s="193">
        <f>B82</f>
        <v>7000</v>
      </c>
      <c r="C81" s="193"/>
      <c r="D81" s="193">
        <f t="shared" si="6"/>
        <v>7000</v>
      </c>
      <c r="F81" s="193">
        <f t="shared" si="4"/>
        <v>0</v>
      </c>
      <c r="G81" s="194" t="str">
        <f t="shared" si="5"/>
        <v/>
      </c>
    </row>
    <row r="82" spans="1:7" x14ac:dyDescent="0.2">
      <c r="A82" s="180" t="s">
        <v>167</v>
      </c>
      <c r="B82" s="181">
        <v>7000</v>
      </c>
      <c r="C82" s="181"/>
      <c r="D82" s="181">
        <f t="shared" si="6"/>
        <v>7000</v>
      </c>
      <c r="F82" s="181">
        <f t="shared" si="4"/>
        <v>0</v>
      </c>
      <c r="G82" s="182" t="str">
        <f t="shared" si="5"/>
        <v/>
      </c>
    </row>
    <row r="83" spans="1:7" x14ac:dyDescent="0.2">
      <c r="A83" s="177" t="s">
        <v>148</v>
      </c>
      <c r="B83" s="178">
        <f>SUM(B84)</f>
        <v>55000</v>
      </c>
      <c r="C83" s="178"/>
      <c r="D83" s="178">
        <f t="shared" si="6"/>
        <v>55000</v>
      </c>
      <c r="F83" s="178">
        <f t="shared" si="4"/>
        <v>0</v>
      </c>
      <c r="G83" s="179" t="str">
        <f t="shared" si="5"/>
        <v/>
      </c>
    </row>
    <row r="84" spans="1:7" x14ac:dyDescent="0.2">
      <c r="A84" s="183" t="s">
        <v>160</v>
      </c>
      <c r="B84" s="184">
        <f>38000+17000</f>
        <v>55000</v>
      </c>
      <c r="C84" s="184"/>
      <c r="D84" s="184">
        <f t="shared" si="6"/>
        <v>55000</v>
      </c>
      <c r="F84" s="184">
        <f t="shared" ref="F84:F103" si="7">IF(E84=0,0,E84-D84)</f>
        <v>0</v>
      </c>
      <c r="G84" s="185" t="str">
        <f t="shared" ref="G84:G103" si="8">IF(E84=0,"",F84/D84)</f>
        <v/>
      </c>
    </row>
    <row r="85" spans="1:7" x14ac:dyDescent="0.2">
      <c r="A85" s="183"/>
      <c r="B85" s="184"/>
      <c r="C85" s="184"/>
      <c r="D85" s="184">
        <f t="shared" ref="D85:D103" si="9">SUM(B85:C85)</f>
        <v>0</v>
      </c>
      <c r="F85" s="184">
        <f t="shared" si="7"/>
        <v>0</v>
      </c>
      <c r="G85" s="185" t="str">
        <f t="shared" si="8"/>
        <v/>
      </c>
    </row>
    <row r="86" spans="1:7" x14ac:dyDescent="0.2">
      <c r="A86" s="177" t="s">
        <v>171</v>
      </c>
      <c r="B86" s="178">
        <f>B87+B91</f>
        <v>185500</v>
      </c>
      <c r="C86" s="178">
        <f>C87+C91</f>
        <v>0</v>
      </c>
      <c r="D86" s="178">
        <f t="shared" si="9"/>
        <v>185500</v>
      </c>
      <c r="F86" s="178">
        <f t="shared" si="7"/>
        <v>0</v>
      </c>
      <c r="G86" s="179" t="str">
        <f t="shared" si="8"/>
        <v/>
      </c>
    </row>
    <row r="87" spans="1:7" x14ac:dyDescent="0.2">
      <c r="A87" s="177" t="s">
        <v>151</v>
      </c>
      <c r="B87" s="178">
        <f>B88+B89+B90</f>
        <v>181500</v>
      </c>
      <c r="C87" s="178">
        <f>C88+C89+C90</f>
        <v>0</v>
      </c>
      <c r="D87" s="178">
        <f t="shared" si="9"/>
        <v>181500</v>
      </c>
      <c r="F87" s="178">
        <f t="shared" si="7"/>
        <v>0</v>
      </c>
      <c r="G87" s="179" t="str">
        <f t="shared" si="8"/>
        <v/>
      </c>
    </row>
    <row r="88" spans="1:7" x14ac:dyDescent="0.2">
      <c r="A88" s="183" t="s">
        <v>153</v>
      </c>
      <c r="B88" s="184">
        <v>165000</v>
      </c>
      <c r="C88" s="184">
        <v>-1000</v>
      </c>
      <c r="D88" s="184">
        <f t="shared" si="9"/>
        <v>164000</v>
      </c>
      <c r="F88" s="184">
        <f t="shared" si="7"/>
        <v>0</v>
      </c>
      <c r="G88" s="185" t="str">
        <f t="shared" si="8"/>
        <v/>
      </c>
    </row>
    <row r="89" spans="1:7" x14ac:dyDescent="0.2">
      <c r="A89" s="183" t="s">
        <v>162</v>
      </c>
      <c r="B89" s="184">
        <v>12000</v>
      </c>
      <c r="C89" s="184"/>
      <c r="D89" s="184">
        <f t="shared" si="9"/>
        <v>12000</v>
      </c>
      <c r="F89" s="184">
        <f t="shared" si="7"/>
        <v>0</v>
      </c>
      <c r="G89" s="185" t="str">
        <f t="shared" si="8"/>
        <v/>
      </c>
    </row>
    <row r="90" spans="1:7" x14ac:dyDescent="0.2">
      <c r="A90" s="180" t="s">
        <v>155</v>
      </c>
      <c r="B90" s="181">
        <v>4500</v>
      </c>
      <c r="C90" s="181">
        <v>1000</v>
      </c>
      <c r="D90" s="181">
        <f t="shared" si="9"/>
        <v>5500</v>
      </c>
      <c r="F90" s="181">
        <f t="shared" si="7"/>
        <v>0</v>
      </c>
      <c r="G90" s="182" t="str">
        <f t="shared" si="8"/>
        <v/>
      </c>
    </row>
    <row r="91" spans="1:7" x14ac:dyDescent="0.2">
      <c r="A91" s="177" t="s">
        <v>145</v>
      </c>
      <c r="B91" s="178">
        <f>B92</f>
        <v>4000</v>
      </c>
      <c r="C91" s="178"/>
      <c r="D91" s="178">
        <f t="shared" si="9"/>
        <v>4000</v>
      </c>
      <c r="F91" s="178">
        <f t="shared" si="7"/>
        <v>0</v>
      </c>
      <c r="G91" s="179" t="str">
        <f t="shared" si="8"/>
        <v/>
      </c>
    </row>
    <row r="92" spans="1:7" x14ac:dyDescent="0.2">
      <c r="A92" s="180" t="s">
        <v>146</v>
      </c>
      <c r="B92" s="181">
        <v>4000</v>
      </c>
      <c r="C92" s="181"/>
      <c r="D92" s="181">
        <f t="shared" si="9"/>
        <v>4000</v>
      </c>
      <c r="F92" s="181">
        <f t="shared" si="7"/>
        <v>0</v>
      </c>
      <c r="G92" s="182" t="str">
        <f t="shared" si="8"/>
        <v/>
      </c>
    </row>
    <row r="93" spans="1:7" x14ac:dyDescent="0.2">
      <c r="A93" s="183"/>
      <c r="B93" s="184"/>
      <c r="C93" s="184"/>
      <c r="D93" s="184">
        <f t="shared" si="9"/>
        <v>0</v>
      </c>
      <c r="F93" s="184">
        <f t="shared" si="7"/>
        <v>0</v>
      </c>
      <c r="G93" s="185" t="str">
        <f t="shared" si="8"/>
        <v/>
      </c>
    </row>
    <row r="94" spans="1:7" x14ac:dyDescent="0.2">
      <c r="A94" s="177" t="s">
        <v>172</v>
      </c>
      <c r="B94" s="178">
        <f>B95+B100</f>
        <v>195700</v>
      </c>
      <c r="C94" s="178">
        <f>C95+C100</f>
        <v>0</v>
      </c>
      <c r="D94" s="178">
        <f t="shared" si="9"/>
        <v>195700</v>
      </c>
      <c r="F94" s="178">
        <f t="shared" si="7"/>
        <v>0</v>
      </c>
      <c r="G94" s="179" t="str">
        <f t="shared" si="8"/>
        <v/>
      </c>
    </row>
    <row r="95" spans="1:7" x14ac:dyDescent="0.2">
      <c r="A95" s="177" t="s">
        <v>151</v>
      </c>
      <c r="B95" s="178">
        <f>SUM(B96:B99)</f>
        <v>130752</v>
      </c>
      <c r="C95" s="178">
        <f>SUM(C96:C99)</f>
        <v>0</v>
      </c>
      <c r="D95" s="178">
        <f t="shared" si="9"/>
        <v>130752</v>
      </c>
      <c r="F95" s="178">
        <f t="shared" si="7"/>
        <v>0</v>
      </c>
      <c r="G95" s="179" t="str">
        <f t="shared" si="8"/>
        <v/>
      </c>
    </row>
    <row r="96" spans="1:7" x14ac:dyDescent="0.2">
      <c r="A96" s="189" t="s">
        <v>158</v>
      </c>
      <c r="B96" s="190">
        <v>11000</v>
      </c>
      <c r="C96" s="190">
        <v>2000</v>
      </c>
      <c r="D96" s="190">
        <f t="shared" si="9"/>
        <v>13000</v>
      </c>
      <c r="F96" s="190">
        <f t="shared" si="7"/>
        <v>0</v>
      </c>
      <c r="G96" s="191" t="str">
        <f t="shared" si="8"/>
        <v/>
      </c>
    </row>
    <row r="97" spans="1:7" x14ac:dyDescent="0.2">
      <c r="A97" s="189" t="s">
        <v>155</v>
      </c>
      <c r="B97" s="190">
        <v>36362</v>
      </c>
      <c r="C97" s="190">
        <v>-2000</v>
      </c>
      <c r="D97" s="190">
        <f t="shared" si="9"/>
        <v>34362</v>
      </c>
      <c r="F97" s="190">
        <f t="shared" si="7"/>
        <v>0</v>
      </c>
      <c r="G97" s="191" t="str">
        <f t="shared" si="8"/>
        <v/>
      </c>
    </row>
    <row r="98" spans="1:7" x14ac:dyDescent="0.2">
      <c r="A98" s="183" t="s">
        <v>162</v>
      </c>
      <c r="B98" s="184">
        <v>81890</v>
      </c>
      <c r="C98" s="184"/>
      <c r="D98" s="184">
        <f t="shared" si="9"/>
        <v>81890</v>
      </c>
      <c r="F98" s="184">
        <f t="shared" si="7"/>
        <v>0</v>
      </c>
      <c r="G98" s="185" t="str">
        <f t="shared" si="8"/>
        <v/>
      </c>
    </row>
    <row r="99" spans="1:7" x14ac:dyDescent="0.2">
      <c r="A99" s="183" t="s">
        <v>154</v>
      </c>
      <c r="B99" s="184">
        <v>1500</v>
      </c>
      <c r="C99" s="184"/>
      <c r="D99" s="184">
        <f t="shared" si="9"/>
        <v>1500</v>
      </c>
      <c r="F99" s="184">
        <f t="shared" si="7"/>
        <v>0</v>
      </c>
      <c r="G99" s="185" t="str">
        <f t="shared" si="8"/>
        <v/>
      </c>
    </row>
    <row r="100" spans="1:7" x14ac:dyDescent="0.2">
      <c r="A100" s="177" t="s">
        <v>145</v>
      </c>
      <c r="B100" s="178">
        <f>SUM(B101:B102)</f>
        <v>64948</v>
      </c>
      <c r="C100" s="178"/>
      <c r="D100" s="178">
        <f t="shared" si="9"/>
        <v>64948</v>
      </c>
      <c r="F100" s="178">
        <f t="shared" si="7"/>
        <v>0</v>
      </c>
      <c r="G100" s="179" t="str">
        <f t="shared" si="8"/>
        <v/>
      </c>
    </row>
    <row r="101" spans="1:7" x14ac:dyDescent="0.2">
      <c r="A101" s="180" t="s">
        <v>146</v>
      </c>
      <c r="B101" s="181">
        <v>50808</v>
      </c>
      <c r="C101" s="181"/>
      <c r="D101" s="181">
        <f t="shared" si="9"/>
        <v>50808</v>
      </c>
      <c r="F101" s="181">
        <f t="shared" si="7"/>
        <v>0</v>
      </c>
      <c r="G101" s="182" t="str">
        <f t="shared" si="8"/>
        <v/>
      </c>
    </row>
    <row r="102" spans="1:7" x14ac:dyDescent="0.2">
      <c r="A102" s="180" t="s">
        <v>147</v>
      </c>
      <c r="B102" s="181">
        <v>14140</v>
      </c>
      <c r="C102" s="181"/>
      <c r="D102" s="181">
        <f t="shared" si="9"/>
        <v>14140</v>
      </c>
      <c r="F102" s="181">
        <f t="shared" si="7"/>
        <v>0</v>
      </c>
      <c r="G102" s="182" t="str">
        <f t="shared" si="8"/>
        <v/>
      </c>
    </row>
    <row r="103" spans="1:7" x14ac:dyDescent="0.2">
      <c r="A103" s="180"/>
      <c r="B103" s="181"/>
      <c r="C103" s="181"/>
      <c r="D103" s="181">
        <f t="shared" si="9"/>
        <v>0</v>
      </c>
      <c r="F103" s="181">
        <f t="shared" si="7"/>
        <v>0</v>
      </c>
      <c r="G103" s="182" t="str">
        <f t="shared" si="8"/>
        <v/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52.7109375" style="20" customWidth="1"/>
    <col min="2" max="2" width="11.140625" style="20" bestFit="1" customWidth="1"/>
    <col min="3" max="3" width="10.42578125" style="20" hidden="1" customWidth="1"/>
    <col min="4" max="4" width="12.5703125" style="20" customWidth="1"/>
    <col min="5" max="5" width="11.140625" style="20" bestFit="1" customWidth="1"/>
    <col min="6" max="16384" width="9.140625" style="20"/>
  </cols>
  <sheetData>
    <row r="1" spans="1:7" ht="15" x14ac:dyDescent="0.25">
      <c r="A1" s="247" t="s">
        <v>189</v>
      </c>
      <c r="G1" s="2" t="s">
        <v>186</v>
      </c>
    </row>
    <row r="2" spans="1:7" x14ac:dyDescent="0.2">
      <c r="E2" s="326" t="s">
        <v>33</v>
      </c>
      <c r="G2" s="2"/>
    </row>
    <row r="3" spans="1:7" ht="14.25" x14ac:dyDescent="0.2">
      <c r="A3" s="199"/>
      <c r="B3" s="353">
        <v>2016</v>
      </c>
      <c r="C3" s="354"/>
      <c r="D3" s="355"/>
      <c r="E3" s="356" t="s">
        <v>142</v>
      </c>
      <c r="F3" s="358" t="s">
        <v>143</v>
      </c>
      <c r="G3" s="358"/>
    </row>
    <row r="4" spans="1:7" ht="25.5" x14ac:dyDescent="0.2">
      <c r="A4" s="199"/>
      <c r="B4" s="164" t="s">
        <v>133</v>
      </c>
      <c r="C4" s="165" t="s">
        <v>134</v>
      </c>
      <c r="D4" s="166" t="s">
        <v>135</v>
      </c>
      <c r="E4" s="357"/>
      <c r="F4" s="167" t="s">
        <v>32</v>
      </c>
      <c r="G4" s="167" t="s">
        <v>136</v>
      </c>
    </row>
    <row r="5" spans="1:7" x14ac:dyDescent="0.2">
      <c r="A5" s="38" t="s">
        <v>178</v>
      </c>
      <c r="B5" s="200">
        <f>B6+B7</f>
        <v>340111</v>
      </c>
      <c r="C5" s="201">
        <f>C6+C7</f>
        <v>12471</v>
      </c>
      <c r="D5" s="201">
        <f t="shared" ref="D5:D19" si="0">SUM(B5:C5)</f>
        <v>352582</v>
      </c>
      <c r="F5" s="200">
        <f t="shared" ref="F5:F21" si="1">IF(E5=0,0,E5-D5)</f>
        <v>0</v>
      </c>
      <c r="G5" s="161" t="str">
        <f t="shared" ref="G5:G21" si="2">IF(E5=0,"",F5/D5)</f>
        <v/>
      </c>
    </row>
    <row r="6" spans="1:7" x14ac:dyDescent="0.2">
      <c r="A6" s="202" t="s">
        <v>179</v>
      </c>
      <c r="B6" s="203"/>
      <c r="C6" s="204"/>
      <c r="D6" s="204">
        <f t="shared" si="0"/>
        <v>0</v>
      </c>
      <c r="F6" s="203">
        <f t="shared" si="1"/>
        <v>0</v>
      </c>
      <c r="G6" s="205" t="str">
        <f t="shared" si="2"/>
        <v/>
      </c>
    </row>
    <row r="7" spans="1:7" x14ac:dyDescent="0.2">
      <c r="A7" s="206" t="s">
        <v>180</v>
      </c>
      <c r="B7" s="203">
        <f>B8</f>
        <v>340111</v>
      </c>
      <c r="C7" s="203">
        <f>SUM(C8:C8)</f>
        <v>12471</v>
      </c>
      <c r="D7" s="203">
        <f t="shared" si="0"/>
        <v>352582</v>
      </c>
      <c r="F7" s="203">
        <f t="shared" si="1"/>
        <v>0</v>
      </c>
      <c r="G7" s="205" t="str">
        <f t="shared" si="2"/>
        <v/>
      </c>
    </row>
    <row r="8" spans="1:7" x14ac:dyDescent="0.2">
      <c r="A8" s="209" t="s">
        <v>181</v>
      </c>
      <c r="B8" s="207">
        <v>340111</v>
      </c>
      <c r="C8" s="207">
        <v>12471</v>
      </c>
      <c r="D8" s="207">
        <f t="shared" si="0"/>
        <v>352582</v>
      </c>
      <c r="F8" s="207">
        <f t="shared" si="1"/>
        <v>0</v>
      </c>
      <c r="G8" s="208" t="str">
        <f t="shared" si="2"/>
        <v/>
      </c>
    </row>
    <row r="9" spans="1:7" x14ac:dyDescent="0.2">
      <c r="A9" s="211"/>
      <c r="B9" s="204"/>
      <c r="C9" s="212"/>
      <c r="D9" s="212">
        <f t="shared" si="0"/>
        <v>0</v>
      </c>
      <c r="F9" s="204">
        <f t="shared" si="1"/>
        <v>0</v>
      </c>
      <c r="G9" s="213" t="str">
        <f t="shared" si="2"/>
        <v/>
      </c>
    </row>
    <row r="10" spans="1:7" x14ac:dyDescent="0.2">
      <c r="A10" s="38" t="s">
        <v>182</v>
      </c>
      <c r="B10" s="201">
        <f>B11</f>
        <v>39118</v>
      </c>
      <c r="C10" s="201"/>
      <c r="D10" s="201">
        <f t="shared" si="0"/>
        <v>39118</v>
      </c>
      <c r="F10" s="201">
        <f t="shared" si="1"/>
        <v>0</v>
      </c>
      <c r="G10" s="214" t="str">
        <f t="shared" si="2"/>
        <v/>
      </c>
    </row>
    <row r="11" spans="1:7" x14ac:dyDescent="0.2">
      <c r="A11" s="215" t="s">
        <v>180</v>
      </c>
      <c r="B11" s="216">
        <f>B12</f>
        <v>39118</v>
      </c>
      <c r="C11" s="216"/>
      <c r="D11" s="216">
        <f t="shared" si="0"/>
        <v>39118</v>
      </c>
      <c r="F11" s="216">
        <f t="shared" si="1"/>
        <v>0</v>
      </c>
      <c r="G11" s="217" t="str">
        <f t="shared" si="2"/>
        <v/>
      </c>
    </row>
    <row r="12" spans="1:7" x14ac:dyDescent="0.2">
      <c r="A12" s="218" t="s">
        <v>144</v>
      </c>
      <c r="B12" s="219">
        <f>B13</f>
        <v>39118</v>
      </c>
      <c r="C12" s="220"/>
      <c r="D12" s="220">
        <f t="shared" si="0"/>
        <v>39118</v>
      </c>
      <c r="F12" s="219">
        <f t="shared" si="1"/>
        <v>0</v>
      </c>
      <c r="G12" s="221" t="str">
        <f t="shared" si="2"/>
        <v/>
      </c>
    </row>
    <row r="13" spans="1:7" ht="24" x14ac:dyDescent="0.2">
      <c r="A13" s="222" t="s">
        <v>183</v>
      </c>
      <c r="B13" s="223">
        <v>39118</v>
      </c>
      <c r="C13" s="224"/>
      <c r="D13" s="224">
        <f t="shared" si="0"/>
        <v>39118</v>
      </c>
      <c r="F13" s="223">
        <f t="shared" si="1"/>
        <v>0</v>
      </c>
      <c r="G13" s="225" t="str">
        <f t="shared" si="2"/>
        <v/>
      </c>
    </row>
    <row r="14" spans="1:7" x14ac:dyDescent="0.2">
      <c r="A14" s="211"/>
      <c r="B14" s="204"/>
      <c r="C14" s="212"/>
      <c r="D14" s="212">
        <f t="shared" si="0"/>
        <v>0</v>
      </c>
      <c r="F14" s="204">
        <f t="shared" si="1"/>
        <v>0</v>
      </c>
      <c r="G14" s="213" t="str">
        <f t="shared" si="2"/>
        <v/>
      </c>
    </row>
    <row r="15" spans="1:7" x14ac:dyDescent="0.2">
      <c r="A15" s="38" t="s">
        <v>184</v>
      </c>
      <c r="B15" s="226">
        <f>B16+B21</f>
        <v>250214</v>
      </c>
      <c r="C15" s="226"/>
      <c r="D15" s="226">
        <f t="shared" si="0"/>
        <v>250214</v>
      </c>
      <c r="F15" s="226">
        <f t="shared" si="1"/>
        <v>0</v>
      </c>
      <c r="G15" s="227" t="str">
        <f t="shared" si="2"/>
        <v/>
      </c>
    </row>
    <row r="16" spans="1:7" x14ac:dyDescent="0.2">
      <c r="A16" s="211" t="s">
        <v>179</v>
      </c>
      <c r="B16" s="203">
        <f>B18</f>
        <v>28547</v>
      </c>
      <c r="C16" s="203"/>
      <c r="D16" s="203">
        <f t="shared" si="0"/>
        <v>28547</v>
      </c>
      <c r="F16" s="203">
        <f t="shared" si="1"/>
        <v>0</v>
      </c>
      <c r="G16" s="205" t="str">
        <f t="shared" si="2"/>
        <v/>
      </c>
    </row>
    <row r="17" spans="1:7" x14ac:dyDescent="0.2">
      <c r="A17" s="230"/>
      <c r="B17" s="231"/>
      <c r="C17" s="231"/>
      <c r="D17" s="231">
        <f t="shared" si="0"/>
        <v>0</v>
      </c>
      <c r="F17" s="231">
        <f t="shared" si="1"/>
        <v>0</v>
      </c>
      <c r="G17" s="232" t="str">
        <f t="shared" si="2"/>
        <v/>
      </c>
    </row>
    <row r="18" spans="1:7" x14ac:dyDescent="0.2">
      <c r="A18" s="233" t="s">
        <v>144</v>
      </c>
      <c r="B18" s="204">
        <f>B19</f>
        <v>28547</v>
      </c>
      <c r="C18" s="234"/>
      <c r="D18" s="234">
        <f t="shared" si="0"/>
        <v>28547</v>
      </c>
      <c r="F18" s="204">
        <f t="shared" si="1"/>
        <v>0</v>
      </c>
      <c r="G18" s="213" t="str">
        <f t="shared" si="2"/>
        <v/>
      </c>
    </row>
    <row r="19" spans="1:7" ht="36" x14ac:dyDescent="0.2">
      <c r="A19" s="228" t="s">
        <v>185</v>
      </c>
      <c r="B19" s="235">
        <v>28547</v>
      </c>
      <c r="C19" s="229"/>
      <c r="D19" s="229">
        <f t="shared" si="0"/>
        <v>28547</v>
      </c>
      <c r="F19" s="235">
        <f t="shared" si="1"/>
        <v>0</v>
      </c>
      <c r="G19" s="236" t="str">
        <f t="shared" si="2"/>
        <v/>
      </c>
    </row>
    <row r="20" spans="1:7" x14ac:dyDescent="0.2">
      <c r="A20" s="237"/>
      <c r="B20" s="204"/>
      <c r="C20" s="238"/>
      <c r="D20" s="238">
        <f t="shared" ref="D20:D21" si="3">SUM(B20:C20)</f>
        <v>0</v>
      </c>
      <c r="F20" s="204">
        <f t="shared" si="1"/>
        <v>0</v>
      </c>
      <c r="G20" s="213" t="str">
        <f t="shared" si="2"/>
        <v/>
      </c>
    </row>
    <row r="21" spans="1:7" x14ac:dyDescent="0.2">
      <c r="A21" s="240" t="s">
        <v>180</v>
      </c>
      <c r="B21" s="203">
        <f>B23</f>
        <v>221667</v>
      </c>
      <c r="C21" s="203"/>
      <c r="D21" s="203">
        <f t="shared" si="3"/>
        <v>221667</v>
      </c>
      <c r="F21" s="203">
        <f t="shared" si="1"/>
        <v>0</v>
      </c>
      <c r="G21" s="205" t="str">
        <f t="shared" si="2"/>
        <v/>
      </c>
    </row>
    <row r="22" spans="1:7" x14ac:dyDescent="0.2">
      <c r="A22" s="240"/>
      <c r="B22" s="203"/>
      <c r="C22" s="203"/>
      <c r="D22" s="203">
        <f t="shared" ref="D22:D26" si="4">SUM(B22:C22)</f>
        <v>0</v>
      </c>
      <c r="F22" s="203">
        <f t="shared" ref="F22:F27" si="5">IF(E22=0,0,E22-D22)</f>
        <v>0</v>
      </c>
      <c r="G22" s="205" t="str">
        <f t="shared" ref="G22:G27" si="6">IF(E22=0,"",F22/D22)</f>
        <v/>
      </c>
    </row>
    <row r="23" spans="1:7" x14ac:dyDescent="0.2">
      <c r="A23" s="233" t="s">
        <v>144</v>
      </c>
      <c r="B23" s="204">
        <f>B24</f>
        <v>221667</v>
      </c>
      <c r="C23" s="234"/>
      <c r="D23" s="234">
        <f t="shared" si="4"/>
        <v>221667</v>
      </c>
      <c r="F23" s="204">
        <f t="shared" si="5"/>
        <v>0</v>
      </c>
      <c r="G23" s="213" t="str">
        <f t="shared" si="6"/>
        <v/>
      </c>
    </row>
    <row r="24" spans="1:7" ht="24" x14ac:dyDescent="0.2">
      <c r="A24" s="241" t="s">
        <v>183</v>
      </c>
      <c r="B24" s="235">
        <v>221667</v>
      </c>
      <c r="C24" s="210"/>
      <c r="D24" s="210">
        <f t="shared" si="4"/>
        <v>221667</v>
      </c>
      <c r="F24" s="235">
        <f t="shared" si="5"/>
        <v>0</v>
      </c>
      <c r="G24" s="236" t="str">
        <f t="shared" si="6"/>
        <v/>
      </c>
    </row>
    <row r="25" spans="1:7" x14ac:dyDescent="0.2">
      <c r="A25" s="34"/>
      <c r="B25" s="204"/>
      <c r="C25" s="242"/>
      <c r="D25" s="242">
        <f t="shared" si="4"/>
        <v>0</v>
      </c>
      <c r="F25" s="204">
        <f t="shared" si="5"/>
        <v>0</v>
      </c>
      <c r="G25" s="213" t="str">
        <f t="shared" si="6"/>
        <v/>
      </c>
    </row>
    <row r="26" spans="1:7" x14ac:dyDescent="0.2">
      <c r="A26" s="75"/>
      <c r="B26" s="235"/>
      <c r="C26" s="243"/>
      <c r="D26" s="239">
        <f t="shared" si="4"/>
        <v>0</v>
      </c>
      <c r="F26" s="235">
        <f t="shared" si="5"/>
        <v>0</v>
      </c>
      <c r="G26" s="236" t="str">
        <f t="shared" si="6"/>
        <v/>
      </c>
    </row>
    <row r="27" spans="1:7" x14ac:dyDescent="0.2">
      <c r="A27" s="244" t="s">
        <v>79</v>
      </c>
      <c r="B27" s="226">
        <f>B5+B15+B10</f>
        <v>629443</v>
      </c>
      <c r="C27" s="226">
        <f>C5+C15+C10</f>
        <v>12471</v>
      </c>
      <c r="D27" s="226">
        <f>D5+D15+D10</f>
        <v>641914</v>
      </c>
      <c r="E27" s="245"/>
      <c r="F27" s="226">
        <f t="shared" si="5"/>
        <v>0</v>
      </c>
      <c r="G27" s="227" t="str">
        <f t="shared" si="6"/>
        <v/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Zeros="0" zoomScaleNormal="100" zoomScaleSheetLayoutView="85"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C1" sqref="C1"/>
    </sheetView>
  </sheetViews>
  <sheetFormatPr defaultColWidth="9.140625" defaultRowHeight="12.75" x14ac:dyDescent="0.2"/>
  <cols>
    <col min="1" max="1" width="7.28515625" style="251" hidden="1" customWidth="1"/>
    <col min="2" max="2" width="9.140625" style="251" hidden="1" customWidth="1"/>
    <col min="3" max="3" width="40.28515625" style="211" customWidth="1"/>
    <col min="4" max="4" width="14.5703125" style="253" customWidth="1"/>
    <col min="5" max="5" width="12.7109375" style="251" hidden="1" customWidth="1"/>
    <col min="6" max="6" width="14.140625" style="253" customWidth="1"/>
    <col min="7" max="7" width="11.42578125" style="251" customWidth="1"/>
    <col min="8" max="8" width="9.85546875" style="251" bestFit="1" customWidth="1"/>
    <col min="9" max="9" width="9.140625" style="251"/>
    <col min="10" max="10" width="12.140625" style="251" customWidth="1"/>
    <col min="11" max="11" width="38.7109375" style="251" customWidth="1"/>
    <col min="12" max="16384" width="9.140625" style="251"/>
  </cols>
  <sheetData>
    <row r="1" spans="1:17" ht="15" x14ac:dyDescent="0.25">
      <c r="C1" s="252" t="s">
        <v>104</v>
      </c>
      <c r="K1" s="2" t="s">
        <v>257</v>
      </c>
    </row>
    <row r="2" spans="1:17" x14ac:dyDescent="0.2">
      <c r="G2" s="412" t="s">
        <v>281</v>
      </c>
    </row>
    <row r="3" spans="1:17" ht="15" customHeight="1" x14ac:dyDescent="0.25">
      <c r="C3" s="252"/>
      <c r="D3" s="359">
        <v>2016</v>
      </c>
      <c r="E3" s="360"/>
      <c r="F3" s="360"/>
      <c r="G3" s="315">
        <v>2017</v>
      </c>
      <c r="H3" s="361" t="s">
        <v>190</v>
      </c>
      <c r="I3" s="362"/>
      <c r="J3" s="359">
        <v>2017</v>
      </c>
      <c r="K3" s="363"/>
    </row>
    <row r="4" spans="1:17" ht="12.75" customHeight="1" x14ac:dyDescent="0.2">
      <c r="D4" s="358" t="s">
        <v>133</v>
      </c>
      <c r="E4" s="246" t="s">
        <v>134</v>
      </c>
      <c r="F4" s="358" t="s">
        <v>135</v>
      </c>
      <c r="G4" s="358" t="s">
        <v>191</v>
      </c>
      <c r="H4" s="358" t="s">
        <v>32</v>
      </c>
      <c r="I4" s="358" t="s">
        <v>136</v>
      </c>
      <c r="J4" s="358" t="s">
        <v>192</v>
      </c>
      <c r="K4" s="358" t="s">
        <v>193</v>
      </c>
    </row>
    <row r="5" spans="1:17" x14ac:dyDescent="0.2">
      <c r="C5" s="254"/>
      <c r="D5" s="358"/>
      <c r="E5" s="246"/>
      <c r="F5" s="358"/>
      <c r="G5" s="358"/>
      <c r="H5" s="358"/>
      <c r="I5" s="358"/>
      <c r="J5" s="358"/>
      <c r="K5" s="358"/>
    </row>
    <row r="6" spans="1:17" ht="15.75" x14ac:dyDescent="0.2">
      <c r="C6" s="278" t="s">
        <v>144</v>
      </c>
      <c r="D6" s="265"/>
      <c r="F6" s="265">
        <f t="shared" ref="F6:F80" si="0">SUM(D6:E6)</f>
        <v>0</v>
      </c>
      <c r="H6" s="265">
        <f t="shared" ref="H6:H79" si="1">IF(G6=0,0,G6-F6)</f>
        <v>0</v>
      </c>
      <c r="I6" s="266" t="str">
        <f t="shared" ref="I6:I79" si="2">IF(G6=0,"",H6/F6)</f>
        <v/>
      </c>
    </row>
    <row r="7" spans="1:17" ht="15" x14ac:dyDescent="0.2">
      <c r="C7" s="296"/>
      <c r="D7" s="265"/>
      <c r="F7" s="265">
        <f t="shared" si="0"/>
        <v>0</v>
      </c>
      <c r="H7" s="265">
        <f t="shared" si="1"/>
        <v>0</v>
      </c>
      <c r="I7" s="266" t="str">
        <f t="shared" si="2"/>
        <v/>
      </c>
    </row>
    <row r="8" spans="1:17" x14ac:dyDescent="0.2">
      <c r="C8" s="274" t="s">
        <v>80</v>
      </c>
      <c r="D8" s="279">
        <f>D16+D52</f>
        <v>17102956</v>
      </c>
      <c r="E8" s="279">
        <f>E16+E52</f>
        <v>217077</v>
      </c>
      <c r="F8" s="279">
        <f t="shared" si="0"/>
        <v>17320033</v>
      </c>
      <c r="H8" s="279">
        <f t="shared" si="1"/>
        <v>0</v>
      </c>
      <c r="I8" s="280" t="str">
        <f t="shared" si="2"/>
        <v/>
      </c>
    </row>
    <row r="9" spans="1:17" x14ac:dyDescent="0.2">
      <c r="C9" s="256" t="s">
        <v>194</v>
      </c>
      <c r="D9" s="257">
        <v>2745800</v>
      </c>
      <c r="E9" s="257"/>
      <c r="F9" s="257">
        <f t="shared" si="0"/>
        <v>2745800</v>
      </c>
      <c r="H9" s="257">
        <f t="shared" si="1"/>
        <v>0</v>
      </c>
      <c r="I9" s="259" t="str">
        <f t="shared" si="2"/>
        <v/>
      </c>
    </row>
    <row r="10" spans="1:17" x14ac:dyDescent="0.2">
      <c r="C10" s="260" t="s">
        <v>195</v>
      </c>
      <c r="D10" s="297">
        <f>SUM(D11:D13)</f>
        <v>17102956</v>
      </c>
      <c r="E10" s="297">
        <f>SUM(E11:E13)</f>
        <v>217077</v>
      </c>
      <c r="F10" s="297">
        <f t="shared" si="0"/>
        <v>17320033</v>
      </c>
      <c r="H10" s="297">
        <f t="shared" si="1"/>
        <v>0</v>
      </c>
      <c r="I10" s="255" t="str">
        <f t="shared" si="2"/>
        <v/>
      </c>
    </row>
    <row r="11" spans="1:17" x14ac:dyDescent="0.2">
      <c r="C11" s="275" t="s">
        <v>196</v>
      </c>
      <c r="D11" s="290">
        <v>4963500</v>
      </c>
      <c r="E11" s="290">
        <v>43000</v>
      </c>
      <c r="F11" s="290">
        <f t="shared" si="0"/>
        <v>5006500</v>
      </c>
      <c r="H11" s="290">
        <f t="shared" si="1"/>
        <v>0</v>
      </c>
      <c r="I11" s="291" t="str">
        <f t="shared" si="2"/>
        <v/>
      </c>
    </row>
    <row r="12" spans="1:17" x14ac:dyDescent="0.2">
      <c r="C12" s="276" t="s">
        <v>201</v>
      </c>
      <c r="D12" s="290">
        <v>28547</v>
      </c>
      <c r="E12" s="290">
        <v>0</v>
      </c>
      <c r="F12" s="290">
        <f t="shared" si="0"/>
        <v>28547</v>
      </c>
      <c r="H12" s="290">
        <f t="shared" si="1"/>
        <v>0</v>
      </c>
      <c r="I12" s="291" t="str">
        <f t="shared" si="2"/>
        <v/>
      </c>
    </row>
    <row r="13" spans="1:17" x14ac:dyDescent="0.2">
      <c r="C13" s="276" t="s">
        <v>197</v>
      </c>
      <c r="D13" s="290">
        <f>D8-D11-D12</f>
        <v>12110909</v>
      </c>
      <c r="E13" s="290">
        <f>E8-E11-E12</f>
        <v>174077</v>
      </c>
      <c r="F13" s="290">
        <f t="shared" si="0"/>
        <v>12284986</v>
      </c>
      <c r="H13" s="290">
        <f t="shared" si="1"/>
        <v>0</v>
      </c>
      <c r="I13" s="291" t="str">
        <f t="shared" si="2"/>
        <v/>
      </c>
    </row>
    <row r="14" spans="1:17" s="261" customFormat="1" x14ac:dyDescent="0.2">
      <c r="C14" s="262" t="s">
        <v>198</v>
      </c>
      <c r="D14" s="263">
        <f>D20+D23+D31+D34+D44+D47+D50+D55+D58+D111</f>
        <v>7000139</v>
      </c>
      <c r="E14" s="263">
        <f t="shared" ref="E14" si="3">E20+E23+E31+E34+E44+E47+E50+E55+E58+E111</f>
        <v>22760</v>
      </c>
      <c r="F14" s="263">
        <f t="shared" si="0"/>
        <v>7022899</v>
      </c>
      <c r="G14" s="263"/>
      <c r="H14" s="263">
        <f t="shared" si="1"/>
        <v>0</v>
      </c>
      <c r="I14" s="264" t="str">
        <f t="shared" si="2"/>
        <v/>
      </c>
      <c r="J14" s="263"/>
      <c r="K14" s="263"/>
      <c r="L14" s="263"/>
      <c r="M14" s="263"/>
      <c r="N14" s="264"/>
      <c r="Q14" s="258"/>
    </row>
    <row r="15" spans="1:17" x14ac:dyDescent="0.2">
      <c r="C15" s="276"/>
      <c r="D15" s="265"/>
      <c r="E15" s="265"/>
      <c r="F15" s="265">
        <f t="shared" si="0"/>
        <v>0</v>
      </c>
      <c r="H15" s="265">
        <f t="shared" si="1"/>
        <v>0</v>
      </c>
      <c r="I15" s="266" t="str">
        <f t="shared" si="2"/>
        <v/>
      </c>
    </row>
    <row r="16" spans="1:17" ht="15" x14ac:dyDescent="0.2">
      <c r="A16" s="251" t="s">
        <v>200</v>
      </c>
      <c r="B16" s="251" t="s">
        <v>144</v>
      </c>
      <c r="C16" s="281" t="s">
        <v>204</v>
      </c>
      <c r="D16" s="282">
        <f>D19+D22+D30+D33+D43+D46+D49</f>
        <v>13705957</v>
      </c>
      <c r="E16" s="282">
        <f>E19+E22+E30+E33+E43+E46+E49</f>
        <v>137384</v>
      </c>
      <c r="F16" s="282">
        <f t="shared" si="0"/>
        <v>13843341</v>
      </c>
      <c r="H16" s="282">
        <f t="shared" si="1"/>
        <v>0</v>
      </c>
      <c r="I16" s="283" t="str">
        <f t="shared" si="2"/>
        <v/>
      </c>
    </row>
    <row r="17" spans="3:17" x14ac:dyDescent="0.2">
      <c r="C17" s="271" t="s">
        <v>199</v>
      </c>
      <c r="D17" s="284">
        <f>D20+D23+D31+D34+D44+D47+D50</f>
        <v>6536657</v>
      </c>
      <c r="E17" s="284">
        <f>E20+E23+E31+E34+E44+E47+E50</f>
        <v>22760</v>
      </c>
      <c r="F17" s="284">
        <f t="shared" si="0"/>
        <v>6559417</v>
      </c>
      <c r="H17" s="284">
        <f t="shared" si="1"/>
        <v>0</v>
      </c>
      <c r="I17" s="285" t="str">
        <f t="shared" si="2"/>
        <v/>
      </c>
    </row>
    <row r="18" spans="3:17" ht="15" x14ac:dyDescent="0.2">
      <c r="C18" s="281"/>
      <c r="D18" s="258"/>
      <c r="E18" s="258"/>
      <c r="F18" s="258">
        <f t="shared" si="0"/>
        <v>0</v>
      </c>
      <c r="H18" s="258">
        <f t="shared" si="1"/>
        <v>0</v>
      </c>
      <c r="I18" s="270" t="str">
        <f t="shared" si="2"/>
        <v/>
      </c>
    </row>
    <row r="19" spans="3:17" s="298" customFormat="1" x14ac:dyDescent="0.2">
      <c r="C19" s="277" t="s">
        <v>205</v>
      </c>
      <c r="D19" s="279">
        <v>2657081</v>
      </c>
      <c r="E19" s="279">
        <v>0</v>
      </c>
      <c r="F19" s="279">
        <f t="shared" si="0"/>
        <v>2657081</v>
      </c>
      <c r="H19" s="279">
        <f t="shared" si="1"/>
        <v>0</v>
      </c>
      <c r="I19" s="280" t="str">
        <f t="shared" si="2"/>
        <v/>
      </c>
    </row>
    <row r="20" spans="3:17" x14ac:dyDescent="0.2">
      <c r="C20" s="271" t="s">
        <v>199</v>
      </c>
      <c r="D20" s="284">
        <v>1403038</v>
      </c>
      <c r="E20" s="284">
        <v>0</v>
      </c>
      <c r="F20" s="284">
        <f t="shared" si="0"/>
        <v>1403038</v>
      </c>
      <c r="H20" s="284">
        <f t="shared" si="1"/>
        <v>0</v>
      </c>
      <c r="I20" s="285" t="str">
        <f t="shared" si="2"/>
        <v/>
      </c>
    </row>
    <row r="21" spans="3:17" x14ac:dyDescent="0.2">
      <c r="C21" s="286"/>
      <c r="D21" s="287"/>
      <c r="F21" s="287">
        <f t="shared" si="0"/>
        <v>0</v>
      </c>
      <c r="H21" s="287">
        <f t="shared" si="1"/>
        <v>0</v>
      </c>
      <c r="I21" s="288" t="str">
        <f t="shared" si="2"/>
        <v/>
      </c>
    </row>
    <row r="22" spans="3:17" s="298" customFormat="1" ht="35.25" x14ac:dyDescent="0.2">
      <c r="C22" s="299" t="s">
        <v>206</v>
      </c>
      <c r="D22" s="279">
        <v>874537</v>
      </c>
      <c r="E22" s="279">
        <v>600</v>
      </c>
      <c r="F22" s="279">
        <f t="shared" si="0"/>
        <v>875137</v>
      </c>
      <c r="H22" s="279">
        <f t="shared" si="1"/>
        <v>0</v>
      </c>
      <c r="I22" s="280" t="str">
        <f t="shared" si="2"/>
        <v/>
      </c>
    </row>
    <row r="23" spans="3:17" x14ac:dyDescent="0.2">
      <c r="C23" s="271" t="s">
        <v>199</v>
      </c>
      <c r="D23" s="284">
        <v>488936</v>
      </c>
      <c r="E23" s="284">
        <v>0</v>
      </c>
      <c r="F23" s="284">
        <f t="shared" si="0"/>
        <v>488936</v>
      </c>
      <c r="H23" s="284">
        <f t="shared" si="1"/>
        <v>0</v>
      </c>
      <c r="I23" s="285" t="str">
        <f t="shared" si="2"/>
        <v/>
      </c>
    </row>
    <row r="24" spans="3:17" s="316" customFormat="1" x14ac:dyDescent="0.2">
      <c r="C24" s="271"/>
      <c r="D24" s="322"/>
      <c r="E24" s="322"/>
      <c r="F24" s="322"/>
      <c r="G24" s="322">
        <f t="shared" ref="G24" si="4">SUM(D24:F24)</f>
        <v>0</v>
      </c>
      <c r="H24" s="322"/>
      <c r="I24" s="322"/>
      <c r="J24" s="322"/>
      <c r="K24" s="322"/>
      <c r="L24" s="322"/>
      <c r="M24" s="322"/>
      <c r="N24" s="322"/>
      <c r="O24" s="285"/>
      <c r="P24" s="322"/>
      <c r="Q24" s="318"/>
    </row>
    <row r="25" spans="3:17" s="319" customFormat="1" x14ac:dyDescent="0.2">
      <c r="C25" s="317" t="s">
        <v>258</v>
      </c>
      <c r="D25" s="321">
        <v>720706</v>
      </c>
      <c r="E25" s="321"/>
      <c r="F25" s="321">
        <f>D25+E25</f>
        <v>720706</v>
      </c>
      <c r="G25" s="321"/>
      <c r="H25" s="321"/>
      <c r="I25" s="321"/>
      <c r="J25" s="321"/>
      <c r="K25" s="321"/>
      <c r="L25" s="321"/>
      <c r="M25" s="321"/>
      <c r="N25" s="321"/>
      <c r="O25" s="324"/>
      <c r="P25" s="321"/>
      <c r="Q25" s="320"/>
    </row>
    <row r="26" spans="3:17" s="319" customFormat="1" x14ac:dyDescent="0.2">
      <c r="C26" s="325" t="s">
        <v>199</v>
      </c>
      <c r="D26" s="323">
        <v>395770</v>
      </c>
      <c r="E26" s="323"/>
      <c r="F26" s="323">
        <f t="shared" ref="F26:F28" si="5">D26+E26</f>
        <v>395770</v>
      </c>
      <c r="G26" s="323"/>
      <c r="H26" s="323"/>
      <c r="I26" s="323"/>
      <c r="J26" s="323"/>
      <c r="K26" s="323"/>
      <c r="L26" s="323"/>
      <c r="M26" s="323"/>
      <c r="N26" s="323"/>
      <c r="O26" s="324"/>
      <c r="P26" s="321"/>
      <c r="Q26" s="320"/>
    </row>
    <row r="27" spans="3:17" s="319" customFormat="1" x14ac:dyDescent="0.2">
      <c r="C27" s="317" t="s">
        <v>259</v>
      </c>
      <c r="D27" s="321">
        <v>153831</v>
      </c>
      <c r="E27" s="321">
        <v>600</v>
      </c>
      <c r="F27" s="321">
        <f t="shared" si="5"/>
        <v>154431</v>
      </c>
      <c r="G27" s="321"/>
      <c r="H27" s="321"/>
      <c r="I27" s="321"/>
      <c r="J27" s="321"/>
      <c r="K27" s="321"/>
      <c r="L27" s="321"/>
      <c r="M27" s="321"/>
      <c r="N27" s="321"/>
      <c r="O27" s="324"/>
      <c r="P27" s="321"/>
      <c r="Q27" s="320"/>
    </row>
    <row r="28" spans="3:17" s="319" customFormat="1" x14ac:dyDescent="0.2">
      <c r="C28" s="325" t="s">
        <v>199</v>
      </c>
      <c r="D28" s="323">
        <v>93166</v>
      </c>
      <c r="E28" s="323"/>
      <c r="F28" s="323">
        <f t="shared" si="5"/>
        <v>93166</v>
      </c>
      <c r="G28" s="323"/>
      <c r="H28" s="323"/>
      <c r="I28" s="323"/>
      <c r="J28" s="323"/>
      <c r="K28" s="323"/>
      <c r="L28" s="323"/>
      <c r="M28" s="323"/>
      <c r="N28" s="323"/>
      <c r="O28" s="324"/>
      <c r="P28" s="321"/>
      <c r="Q28" s="320"/>
    </row>
    <row r="29" spans="3:17" x14ac:dyDescent="0.2">
      <c r="C29" s="286"/>
      <c r="D29" s="287"/>
      <c r="F29" s="287">
        <f t="shared" si="0"/>
        <v>0</v>
      </c>
      <c r="H29" s="287">
        <f t="shared" si="1"/>
        <v>0</v>
      </c>
      <c r="I29" s="288" t="str">
        <f t="shared" si="2"/>
        <v/>
      </c>
    </row>
    <row r="30" spans="3:17" s="298" customFormat="1" x14ac:dyDescent="0.2">
      <c r="C30" s="277" t="s">
        <v>207</v>
      </c>
      <c r="D30" s="279">
        <v>2152599</v>
      </c>
      <c r="E30" s="279">
        <v>103000</v>
      </c>
      <c r="F30" s="279">
        <f t="shared" si="0"/>
        <v>2255599</v>
      </c>
      <c r="H30" s="279">
        <f t="shared" si="1"/>
        <v>0</v>
      </c>
      <c r="I30" s="280" t="str">
        <f t="shared" si="2"/>
        <v/>
      </c>
    </row>
    <row r="31" spans="3:17" x14ac:dyDescent="0.2">
      <c r="C31" s="271" t="s">
        <v>199</v>
      </c>
      <c r="D31" s="284">
        <v>1083882</v>
      </c>
      <c r="E31" s="284">
        <v>22760</v>
      </c>
      <c r="F31" s="284">
        <f t="shared" si="0"/>
        <v>1106642</v>
      </c>
      <c r="H31" s="284">
        <f t="shared" si="1"/>
        <v>0</v>
      </c>
      <c r="I31" s="285" t="str">
        <f t="shared" si="2"/>
        <v/>
      </c>
    </row>
    <row r="32" spans="3:17" x14ac:dyDescent="0.2">
      <c r="C32" s="286"/>
      <c r="D32" s="287"/>
      <c r="F32" s="287">
        <f t="shared" si="0"/>
        <v>0</v>
      </c>
      <c r="H32" s="287">
        <f t="shared" si="1"/>
        <v>0</v>
      </c>
      <c r="I32" s="288" t="str">
        <f t="shared" si="2"/>
        <v/>
      </c>
    </row>
    <row r="33" spans="3:17" x14ac:dyDescent="0.2">
      <c r="C33" s="277" t="s">
        <v>208</v>
      </c>
      <c r="D33" s="279">
        <v>4897982</v>
      </c>
      <c r="E33" s="279">
        <v>1484</v>
      </c>
      <c r="F33" s="279">
        <f t="shared" si="0"/>
        <v>4899466</v>
      </c>
      <c r="H33" s="279">
        <f t="shared" si="1"/>
        <v>0</v>
      </c>
      <c r="I33" s="280" t="str">
        <f t="shared" si="2"/>
        <v/>
      </c>
    </row>
    <row r="34" spans="3:17" x14ac:dyDescent="0.2">
      <c r="C34" s="271" t="s">
        <v>199</v>
      </c>
      <c r="D34" s="284">
        <v>2115423</v>
      </c>
      <c r="E34" s="284">
        <v>0</v>
      </c>
      <c r="F34" s="284">
        <f t="shared" si="0"/>
        <v>2115423</v>
      </c>
      <c r="H34" s="284">
        <f t="shared" si="1"/>
        <v>0</v>
      </c>
      <c r="I34" s="285" t="str">
        <f t="shared" si="2"/>
        <v/>
      </c>
    </row>
    <row r="35" spans="3:17" s="316" customFormat="1" x14ac:dyDescent="0.2">
      <c r="C35" s="271"/>
      <c r="D35" s="322"/>
      <c r="E35" s="322"/>
      <c r="F35" s="322"/>
      <c r="G35" s="322">
        <f t="shared" ref="G35" si="6">SUM(D35:F35)</f>
        <v>0</v>
      </c>
      <c r="H35" s="322"/>
      <c r="I35" s="322"/>
      <c r="J35" s="322"/>
      <c r="K35" s="322"/>
      <c r="L35" s="322"/>
      <c r="M35" s="322"/>
      <c r="N35" s="322"/>
      <c r="O35" s="285"/>
      <c r="P35" s="322"/>
      <c r="Q35" s="318"/>
    </row>
    <row r="36" spans="3:17" s="319" customFormat="1" x14ac:dyDescent="0.2">
      <c r="C36" s="317" t="s">
        <v>260</v>
      </c>
      <c r="D36" s="321">
        <f>4017716+80500</f>
        <v>4098216</v>
      </c>
      <c r="E36" s="321">
        <v>1484</v>
      </c>
      <c r="F36" s="321">
        <f>D36+E36</f>
        <v>4099700</v>
      </c>
      <c r="G36" s="321"/>
      <c r="H36" s="321"/>
      <c r="I36" s="321"/>
      <c r="J36" s="321"/>
      <c r="K36" s="321"/>
      <c r="L36" s="321"/>
      <c r="M36" s="321"/>
      <c r="N36" s="321"/>
      <c r="O36" s="324"/>
      <c r="P36" s="321"/>
      <c r="Q36" s="320"/>
    </row>
    <row r="37" spans="3:17" s="319" customFormat="1" x14ac:dyDescent="0.2">
      <c r="C37" s="325" t="s">
        <v>199</v>
      </c>
      <c r="D37" s="323">
        <v>1726482</v>
      </c>
      <c r="E37" s="323"/>
      <c r="F37" s="323">
        <f t="shared" ref="F37:F41" si="7">D37+E37</f>
        <v>1726482</v>
      </c>
      <c r="G37" s="323"/>
      <c r="H37" s="323"/>
      <c r="I37" s="323"/>
      <c r="J37" s="323"/>
      <c r="K37" s="323"/>
      <c r="L37" s="323"/>
      <c r="M37" s="323"/>
      <c r="N37" s="323"/>
      <c r="O37" s="324"/>
      <c r="P37" s="321"/>
      <c r="Q37" s="320"/>
    </row>
    <row r="38" spans="3:17" s="319" customFormat="1" x14ac:dyDescent="0.2">
      <c r="C38" s="317" t="s">
        <v>261</v>
      </c>
      <c r="D38" s="321">
        <v>489023</v>
      </c>
      <c r="E38" s="321"/>
      <c r="F38" s="321">
        <f t="shared" si="7"/>
        <v>489023</v>
      </c>
      <c r="G38" s="321"/>
      <c r="H38" s="321"/>
      <c r="I38" s="321"/>
      <c r="J38" s="321"/>
      <c r="K38" s="321"/>
      <c r="L38" s="321"/>
      <c r="M38" s="321"/>
      <c r="N38" s="321"/>
      <c r="O38" s="324"/>
      <c r="P38" s="321"/>
      <c r="Q38" s="320"/>
    </row>
    <row r="39" spans="3:17" s="319" customFormat="1" x14ac:dyDescent="0.2">
      <c r="C39" s="325" t="s">
        <v>199</v>
      </c>
      <c r="D39" s="323">
        <v>259013</v>
      </c>
      <c r="E39" s="323"/>
      <c r="F39" s="323">
        <f t="shared" si="7"/>
        <v>259013</v>
      </c>
      <c r="G39" s="323"/>
      <c r="H39" s="323"/>
      <c r="I39" s="323">
        <f t="shared" ref="I39" si="8">SUM(J39:M39)</f>
        <v>0</v>
      </c>
      <c r="J39" s="323"/>
      <c r="K39" s="323"/>
      <c r="L39" s="323"/>
      <c r="M39" s="323"/>
      <c r="N39" s="323">
        <f t="shared" ref="N39" si="9">IF(H39=0,0,H39-G39)</f>
        <v>0</v>
      </c>
      <c r="O39" s="324" t="str">
        <f t="shared" ref="O39" si="10">IF(N39=0,"",N39/G39)</f>
        <v/>
      </c>
      <c r="P39" s="321"/>
      <c r="Q39" s="320"/>
    </row>
    <row r="40" spans="3:17" s="319" customFormat="1" x14ac:dyDescent="0.2">
      <c r="C40" s="317" t="s">
        <v>262</v>
      </c>
      <c r="D40" s="321">
        <v>310743</v>
      </c>
      <c r="E40" s="321"/>
      <c r="F40" s="321">
        <f t="shared" si="7"/>
        <v>310743</v>
      </c>
      <c r="G40" s="321"/>
      <c r="H40" s="321"/>
      <c r="I40" s="321"/>
      <c r="J40" s="321"/>
      <c r="K40" s="321"/>
      <c r="L40" s="321"/>
      <c r="M40" s="321"/>
      <c r="N40" s="321"/>
      <c r="O40" s="324"/>
      <c r="P40" s="321"/>
      <c r="Q40" s="320"/>
    </row>
    <row r="41" spans="3:17" s="319" customFormat="1" x14ac:dyDescent="0.2">
      <c r="C41" s="325" t="s">
        <v>199</v>
      </c>
      <c r="D41" s="323">
        <v>129928</v>
      </c>
      <c r="E41" s="323"/>
      <c r="F41" s="323">
        <f t="shared" si="7"/>
        <v>129928</v>
      </c>
      <c r="G41" s="323"/>
      <c r="H41" s="323"/>
      <c r="I41" s="323"/>
      <c r="J41" s="323"/>
      <c r="K41" s="323"/>
      <c r="L41" s="323"/>
      <c r="M41" s="323"/>
      <c r="N41" s="323"/>
      <c r="O41" s="324"/>
      <c r="P41" s="321"/>
      <c r="Q41" s="320"/>
    </row>
    <row r="42" spans="3:17" x14ac:dyDescent="0.2">
      <c r="C42" s="286"/>
      <c r="D42" s="287"/>
      <c r="F42" s="287"/>
      <c r="H42" s="287"/>
      <c r="I42" s="288" t="str">
        <f t="shared" si="2"/>
        <v/>
      </c>
    </row>
    <row r="43" spans="3:17" x14ac:dyDescent="0.2">
      <c r="C43" s="277" t="s">
        <v>209</v>
      </c>
      <c r="D43" s="279">
        <v>1873347</v>
      </c>
      <c r="E43" s="279">
        <v>26300</v>
      </c>
      <c r="F43" s="279">
        <f t="shared" si="0"/>
        <v>1899647</v>
      </c>
      <c r="H43" s="279">
        <f t="shared" si="1"/>
        <v>0</v>
      </c>
      <c r="I43" s="280" t="str">
        <f t="shared" si="2"/>
        <v/>
      </c>
    </row>
    <row r="44" spans="3:17" x14ac:dyDescent="0.2">
      <c r="C44" s="271" t="s">
        <v>199</v>
      </c>
      <c r="D44" s="284">
        <v>768814</v>
      </c>
      <c r="E44" s="284">
        <v>0</v>
      </c>
      <c r="F44" s="284">
        <f t="shared" si="0"/>
        <v>768814</v>
      </c>
      <c r="H44" s="284">
        <f t="shared" si="1"/>
        <v>0</v>
      </c>
      <c r="I44" s="285" t="str">
        <f t="shared" si="2"/>
        <v/>
      </c>
    </row>
    <row r="45" spans="3:17" x14ac:dyDescent="0.2">
      <c r="C45" s="286"/>
      <c r="D45" s="287"/>
      <c r="F45" s="287">
        <f t="shared" si="0"/>
        <v>0</v>
      </c>
      <c r="H45" s="287">
        <f t="shared" si="1"/>
        <v>0</v>
      </c>
      <c r="I45" s="288" t="str">
        <f t="shared" si="2"/>
        <v/>
      </c>
    </row>
    <row r="46" spans="3:17" x14ac:dyDescent="0.2">
      <c r="C46" s="277" t="s">
        <v>210</v>
      </c>
      <c r="D46" s="279">
        <v>927524</v>
      </c>
      <c r="E46" s="279">
        <v>0</v>
      </c>
      <c r="F46" s="279">
        <f t="shared" si="0"/>
        <v>927524</v>
      </c>
      <c r="H46" s="279">
        <f t="shared" si="1"/>
        <v>0</v>
      </c>
      <c r="I46" s="280" t="str">
        <f t="shared" si="2"/>
        <v/>
      </c>
    </row>
    <row r="47" spans="3:17" x14ac:dyDescent="0.2">
      <c r="C47" s="271" t="s">
        <v>199</v>
      </c>
      <c r="D47" s="284">
        <v>519726</v>
      </c>
      <c r="E47" s="284">
        <v>0</v>
      </c>
      <c r="F47" s="284">
        <f t="shared" si="0"/>
        <v>519726</v>
      </c>
      <c r="H47" s="284">
        <f t="shared" si="1"/>
        <v>0</v>
      </c>
      <c r="I47" s="285" t="str">
        <f t="shared" si="2"/>
        <v/>
      </c>
    </row>
    <row r="48" spans="3:17" x14ac:dyDescent="0.2">
      <c r="C48" s="286"/>
      <c r="D48" s="287"/>
      <c r="F48" s="287">
        <f t="shared" si="0"/>
        <v>0</v>
      </c>
      <c r="H48" s="287">
        <f t="shared" si="1"/>
        <v>0</v>
      </c>
      <c r="I48" s="288" t="str">
        <f t="shared" si="2"/>
        <v/>
      </c>
    </row>
    <row r="49" spans="1:9" x14ac:dyDescent="0.2">
      <c r="C49" s="277" t="s">
        <v>211</v>
      </c>
      <c r="D49" s="279">
        <v>322887</v>
      </c>
      <c r="E49" s="279">
        <v>6000</v>
      </c>
      <c r="F49" s="279">
        <f t="shared" si="0"/>
        <v>328887</v>
      </c>
      <c r="H49" s="279">
        <f t="shared" si="1"/>
        <v>0</v>
      </c>
      <c r="I49" s="280" t="str">
        <f t="shared" si="2"/>
        <v/>
      </c>
    </row>
    <row r="50" spans="1:9" x14ac:dyDescent="0.2">
      <c r="C50" s="271" t="s">
        <v>199</v>
      </c>
      <c r="D50" s="284">
        <v>156838</v>
      </c>
      <c r="E50" s="284">
        <v>0</v>
      </c>
      <c r="F50" s="284">
        <f t="shared" si="0"/>
        <v>156838</v>
      </c>
      <c r="H50" s="284">
        <f t="shared" si="1"/>
        <v>0</v>
      </c>
      <c r="I50" s="285" t="str">
        <f t="shared" si="2"/>
        <v/>
      </c>
    </row>
    <row r="51" spans="1:9" x14ac:dyDescent="0.2">
      <c r="C51" s="286"/>
      <c r="D51" s="287"/>
      <c r="F51" s="287">
        <f t="shared" si="0"/>
        <v>0</v>
      </c>
      <c r="H51" s="287">
        <f t="shared" si="1"/>
        <v>0</v>
      </c>
      <c r="I51" s="288" t="str">
        <f t="shared" si="2"/>
        <v/>
      </c>
    </row>
    <row r="52" spans="1:9" x14ac:dyDescent="0.2">
      <c r="C52" s="274" t="s">
        <v>203</v>
      </c>
      <c r="D52" s="279">
        <f>D54+D57+D78+D98+D100+D104+D106+D108+D110+D102</f>
        <v>3396999</v>
      </c>
      <c r="E52" s="279">
        <f>E54+E57+E78+E98+E100+E104+E106+E108+E110+E102</f>
        <v>79693</v>
      </c>
      <c r="F52" s="279">
        <f t="shared" si="0"/>
        <v>3476692</v>
      </c>
      <c r="H52" s="279">
        <f t="shared" si="1"/>
        <v>0</v>
      </c>
      <c r="I52" s="280" t="str">
        <f t="shared" si="2"/>
        <v/>
      </c>
    </row>
    <row r="53" spans="1:9" x14ac:dyDescent="0.2">
      <c r="C53" s="274"/>
      <c r="D53" s="290"/>
      <c r="F53" s="290">
        <f t="shared" si="0"/>
        <v>0</v>
      </c>
      <c r="H53" s="290">
        <f t="shared" si="1"/>
        <v>0</v>
      </c>
      <c r="I53" s="291" t="str">
        <f t="shared" si="2"/>
        <v/>
      </c>
    </row>
    <row r="54" spans="1:9" x14ac:dyDescent="0.2">
      <c r="A54" s="251" t="s">
        <v>200</v>
      </c>
      <c r="B54" s="251" t="s">
        <v>144</v>
      </c>
      <c r="C54" s="268" t="s">
        <v>212</v>
      </c>
      <c r="D54" s="292">
        <f>588278+11496+23662+203+123600-78600+1131</f>
        <v>669770</v>
      </c>
      <c r="E54" s="292">
        <f>-1300+5993</f>
        <v>4693</v>
      </c>
      <c r="F54" s="292">
        <f t="shared" si="0"/>
        <v>674463</v>
      </c>
      <c r="H54" s="292">
        <f t="shared" si="1"/>
        <v>0</v>
      </c>
      <c r="I54" s="267" t="str">
        <f t="shared" si="2"/>
        <v/>
      </c>
    </row>
    <row r="55" spans="1:9" x14ac:dyDescent="0.2">
      <c r="C55" s="269" t="s">
        <v>199</v>
      </c>
      <c r="D55" s="293">
        <f>333015+8592+17685+845</f>
        <v>360137</v>
      </c>
      <c r="F55" s="293">
        <f t="shared" si="0"/>
        <v>360137</v>
      </c>
      <c r="H55" s="293">
        <f t="shared" si="1"/>
        <v>0</v>
      </c>
      <c r="I55" s="300" t="str">
        <f t="shared" si="2"/>
        <v/>
      </c>
    </row>
    <row r="56" spans="1:9" x14ac:dyDescent="0.2">
      <c r="C56" s="274"/>
      <c r="D56" s="290"/>
      <c r="F56" s="290">
        <f t="shared" si="0"/>
        <v>0</v>
      </c>
      <c r="H56" s="290">
        <f t="shared" si="1"/>
        <v>0</v>
      </c>
      <c r="I56" s="291" t="str">
        <f t="shared" si="2"/>
        <v/>
      </c>
    </row>
    <row r="57" spans="1:9" x14ac:dyDescent="0.2">
      <c r="A57" s="251" t="s">
        <v>200</v>
      </c>
      <c r="B57" s="251" t="s">
        <v>144</v>
      </c>
      <c r="C57" s="268" t="s">
        <v>213</v>
      </c>
      <c r="D57" s="292">
        <f>1321190+4000</f>
        <v>1325190</v>
      </c>
      <c r="E57" s="292">
        <f>130000+25000</f>
        <v>155000</v>
      </c>
      <c r="F57" s="292">
        <f t="shared" si="0"/>
        <v>1480190</v>
      </c>
      <c r="H57" s="292">
        <f t="shared" si="1"/>
        <v>0</v>
      </c>
      <c r="I57" s="267" t="str">
        <f t="shared" si="2"/>
        <v/>
      </c>
    </row>
    <row r="58" spans="1:9" x14ac:dyDescent="0.2">
      <c r="C58" s="269" t="s">
        <v>199</v>
      </c>
      <c r="D58" s="293">
        <v>90000</v>
      </c>
      <c r="F58" s="293">
        <f t="shared" si="0"/>
        <v>90000</v>
      </c>
      <c r="H58" s="293">
        <f t="shared" si="1"/>
        <v>0</v>
      </c>
      <c r="I58" s="300" t="str">
        <f t="shared" si="2"/>
        <v/>
      </c>
    </row>
    <row r="59" spans="1:9" x14ac:dyDescent="0.2">
      <c r="C59" s="269" t="s">
        <v>214</v>
      </c>
      <c r="D59" s="293"/>
      <c r="F59" s="293">
        <f t="shared" si="0"/>
        <v>0</v>
      </c>
      <c r="H59" s="293">
        <f t="shared" si="1"/>
        <v>0</v>
      </c>
      <c r="I59" s="300" t="str">
        <f t="shared" si="2"/>
        <v/>
      </c>
    </row>
    <row r="60" spans="1:9" x14ac:dyDescent="0.2">
      <c r="C60" s="272" t="s">
        <v>215</v>
      </c>
      <c r="D60" s="301">
        <v>60000</v>
      </c>
      <c r="E60" s="301">
        <v>4765</v>
      </c>
      <c r="F60" s="301">
        <f t="shared" si="0"/>
        <v>64765</v>
      </c>
      <c r="H60" s="301">
        <f t="shared" si="1"/>
        <v>0</v>
      </c>
      <c r="I60" s="302" t="str">
        <f t="shared" si="2"/>
        <v/>
      </c>
    </row>
    <row r="61" spans="1:9" x14ac:dyDescent="0.2">
      <c r="C61" s="272" t="s">
        <v>216</v>
      </c>
      <c r="D61" s="301">
        <v>20000</v>
      </c>
      <c r="E61" s="301"/>
      <c r="F61" s="301">
        <f t="shared" si="0"/>
        <v>20000</v>
      </c>
      <c r="H61" s="301">
        <f t="shared" si="1"/>
        <v>0</v>
      </c>
      <c r="I61" s="302" t="str">
        <f t="shared" si="2"/>
        <v/>
      </c>
    </row>
    <row r="62" spans="1:9" x14ac:dyDescent="0.2">
      <c r="C62" s="272" t="s">
        <v>217</v>
      </c>
      <c r="D62" s="301">
        <v>40000</v>
      </c>
      <c r="E62" s="301">
        <v>20000</v>
      </c>
      <c r="F62" s="301">
        <f t="shared" si="0"/>
        <v>60000</v>
      </c>
      <c r="H62" s="301">
        <f t="shared" si="1"/>
        <v>0</v>
      </c>
      <c r="I62" s="302" t="str">
        <f t="shared" si="2"/>
        <v/>
      </c>
    </row>
    <row r="63" spans="1:9" x14ac:dyDescent="0.2">
      <c r="C63" s="272" t="s">
        <v>218</v>
      </c>
      <c r="D63" s="301">
        <v>12800</v>
      </c>
      <c r="E63" s="301"/>
      <c r="F63" s="301">
        <f t="shared" si="0"/>
        <v>12800</v>
      </c>
      <c r="H63" s="301">
        <f t="shared" si="1"/>
        <v>0</v>
      </c>
      <c r="I63" s="302" t="str">
        <f t="shared" si="2"/>
        <v/>
      </c>
    </row>
    <row r="64" spans="1:9" x14ac:dyDescent="0.2">
      <c r="C64" s="272" t="s">
        <v>219</v>
      </c>
      <c r="D64" s="301">
        <f>235000+4000</f>
        <v>239000</v>
      </c>
      <c r="E64" s="301"/>
      <c r="F64" s="301">
        <f t="shared" si="0"/>
        <v>239000</v>
      </c>
      <c r="H64" s="301">
        <f t="shared" si="1"/>
        <v>0</v>
      </c>
      <c r="I64" s="302" t="str">
        <f t="shared" si="2"/>
        <v/>
      </c>
    </row>
    <row r="65" spans="1:9" x14ac:dyDescent="0.2">
      <c r="C65" s="303" t="s">
        <v>220</v>
      </c>
      <c r="D65" s="301">
        <v>4000</v>
      </c>
      <c r="E65" s="301"/>
      <c r="F65" s="301">
        <f t="shared" si="0"/>
        <v>4000</v>
      </c>
      <c r="H65" s="301">
        <f t="shared" si="1"/>
        <v>0</v>
      </c>
      <c r="I65" s="302" t="str">
        <f t="shared" si="2"/>
        <v/>
      </c>
    </row>
    <row r="66" spans="1:9" x14ac:dyDescent="0.2">
      <c r="C66" s="272" t="s">
        <v>221</v>
      </c>
      <c r="D66" s="301">
        <v>618000</v>
      </c>
      <c r="E66" s="301"/>
      <c r="F66" s="301">
        <f t="shared" si="0"/>
        <v>618000</v>
      </c>
      <c r="H66" s="301">
        <f t="shared" si="1"/>
        <v>0</v>
      </c>
      <c r="I66" s="302" t="str">
        <f t="shared" si="2"/>
        <v/>
      </c>
    </row>
    <row r="67" spans="1:9" x14ac:dyDescent="0.2">
      <c r="C67" s="272" t="s">
        <v>222</v>
      </c>
      <c r="D67" s="301">
        <v>15000</v>
      </c>
      <c r="E67" s="301">
        <v>90000</v>
      </c>
      <c r="F67" s="301">
        <f t="shared" si="0"/>
        <v>105000</v>
      </c>
      <c r="H67" s="301">
        <f t="shared" si="1"/>
        <v>0</v>
      </c>
      <c r="I67" s="302" t="str">
        <f t="shared" si="2"/>
        <v/>
      </c>
    </row>
    <row r="68" spans="1:9" x14ac:dyDescent="0.2">
      <c r="C68" s="272" t="s">
        <v>223</v>
      </c>
      <c r="D68" s="301">
        <v>30000</v>
      </c>
      <c r="E68" s="301"/>
      <c r="F68" s="301">
        <f t="shared" si="0"/>
        <v>30000</v>
      </c>
      <c r="H68" s="301">
        <f t="shared" si="1"/>
        <v>0</v>
      </c>
      <c r="I68" s="302" t="str">
        <f t="shared" si="2"/>
        <v/>
      </c>
    </row>
    <row r="69" spans="1:9" x14ac:dyDescent="0.2">
      <c r="C69" s="272" t="s">
        <v>224</v>
      </c>
      <c r="D69" s="301">
        <v>30000</v>
      </c>
      <c r="E69" s="301"/>
      <c r="F69" s="301">
        <f t="shared" si="0"/>
        <v>30000</v>
      </c>
      <c r="H69" s="301">
        <f t="shared" si="1"/>
        <v>0</v>
      </c>
      <c r="I69" s="302" t="str">
        <f t="shared" si="2"/>
        <v/>
      </c>
    </row>
    <row r="70" spans="1:9" x14ac:dyDescent="0.2">
      <c r="C70" s="272" t="s">
        <v>225</v>
      </c>
      <c r="D70" s="301">
        <v>30000</v>
      </c>
      <c r="E70" s="301"/>
      <c r="F70" s="301">
        <f t="shared" si="0"/>
        <v>30000</v>
      </c>
      <c r="H70" s="301">
        <f t="shared" si="1"/>
        <v>0</v>
      </c>
      <c r="I70" s="302" t="str">
        <f t="shared" si="2"/>
        <v/>
      </c>
    </row>
    <row r="71" spans="1:9" x14ac:dyDescent="0.2">
      <c r="C71" s="272" t="s">
        <v>226</v>
      </c>
      <c r="D71" s="301">
        <v>6000</v>
      </c>
      <c r="E71" s="301"/>
      <c r="F71" s="301">
        <f t="shared" si="0"/>
        <v>6000</v>
      </c>
      <c r="H71" s="301">
        <f t="shared" si="1"/>
        <v>0</v>
      </c>
      <c r="I71" s="302" t="str">
        <f t="shared" si="2"/>
        <v/>
      </c>
    </row>
    <row r="72" spans="1:9" x14ac:dyDescent="0.2">
      <c r="C72" s="272" t="s">
        <v>227</v>
      </c>
      <c r="D72" s="301">
        <v>30000</v>
      </c>
      <c r="E72" s="301">
        <v>30000</v>
      </c>
      <c r="F72" s="301">
        <f t="shared" si="0"/>
        <v>60000</v>
      </c>
      <c r="H72" s="301">
        <f t="shared" si="1"/>
        <v>0</v>
      </c>
      <c r="I72" s="302" t="str">
        <f t="shared" si="2"/>
        <v/>
      </c>
    </row>
    <row r="73" spans="1:9" x14ac:dyDescent="0.2">
      <c r="C73" s="272" t="s">
        <v>228</v>
      </c>
      <c r="D73" s="301">
        <v>6000</v>
      </c>
      <c r="E73" s="301"/>
      <c r="F73" s="301">
        <f t="shared" si="0"/>
        <v>6000</v>
      </c>
      <c r="H73" s="301">
        <f t="shared" si="1"/>
        <v>0</v>
      </c>
      <c r="I73" s="302" t="str">
        <f t="shared" si="2"/>
        <v/>
      </c>
    </row>
    <row r="74" spans="1:9" x14ac:dyDescent="0.2">
      <c r="C74" s="272" t="s">
        <v>229</v>
      </c>
      <c r="D74" s="301">
        <v>70000</v>
      </c>
      <c r="E74" s="301">
        <v>25000</v>
      </c>
      <c r="F74" s="301">
        <f t="shared" si="0"/>
        <v>95000</v>
      </c>
      <c r="H74" s="301">
        <f t="shared" si="1"/>
        <v>0</v>
      </c>
      <c r="I74" s="302" t="str">
        <f t="shared" si="2"/>
        <v/>
      </c>
    </row>
    <row r="75" spans="1:9" x14ac:dyDescent="0.2">
      <c r="C75" s="272"/>
      <c r="D75" s="301"/>
      <c r="F75" s="301">
        <f t="shared" si="0"/>
        <v>0</v>
      </c>
      <c r="H75" s="301">
        <f t="shared" si="1"/>
        <v>0</v>
      </c>
      <c r="I75" s="302" t="str">
        <f t="shared" si="2"/>
        <v/>
      </c>
    </row>
    <row r="76" spans="1:9" ht="33.75" x14ac:dyDescent="0.2">
      <c r="C76" s="304" t="s">
        <v>230</v>
      </c>
      <c r="D76" s="301"/>
      <c r="F76" s="301">
        <f t="shared" si="0"/>
        <v>0</v>
      </c>
      <c r="H76" s="301">
        <f t="shared" si="1"/>
        <v>0</v>
      </c>
      <c r="I76" s="302" t="str">
        <f t="shared" si="2"/>
        <v/>
      </c>
    </row>
    <row r="77" spans="1:9" x14ac:dyDescent="0.2">
      <c r="C77" s="305"/>
      <c r="D77" s="306"/>
      <c r="F77" s="306">
        <f t="shared" si="0"/>
        <v>0</v>
      </c>
      <c r="H77" s="306">
        <f t="shared" si="1"/>
        <v>0</v>
      </c>
      <c r="I77" s="307" t="str">
        <f t="shared" si="2"/>
        <v/>
      </c>
    </row>
    <row r="78" spans="1:9" x14ac:dyDescent="0.2">
      <c r="A78" s="251" t="s">
        <v>200</v>
      </c>
      <c r="B78" s="251" t="s">
        <v>144</v>
      </c>
      <c r="C78" s="268" t="s">
        <v>231</v>
      </c>
      <c r="D78" s="292">
        <f>729225-4000</f>
        <v>725225</v>
      </c>
      <c r="E78" s="292">
        <v>15000</v>
      </c>
      <c r="F78" s="292">
        <f t="shared" si="0"/>
        <v>740225</v>
      </c>
      <c r="H78" s="292">
        <f t="shared" si="1"/>
        <v>0</v>
      </c>
      <c r="I78" s="267" t="str">
        <f t="shared" si="2"/>
        <v/>
      </c>
    </row>
    <row r="79" spans="1:9" x14ac:dyDescent="0.2">
      <c r="C79" s="308" t="s">
        <v>232</v>
      </c>
      <c r="D79" s="301">
        <v>25000</v>
      </c>
      <c r="F79" s="301">
        <f t="shared" si="0"/>
        <v>25000</v>
      </c>
      <c r="H79" s="301">
        <f t="shared" si="1"/>
        <v>0</v>
      </c>
      <c r="I79" s="302" t="str">
        <f t="shared" si="2"/>
        <v/>
      </c>
    </row>
    <row r="80" spans="1:9" x14ac:dyDescent="0.2">
      <c r="C80" s="309" t="s">
        <v>233</v>
      </c>
      <c r="D80" s="301">
        <v>12000</v>
      </c>
      <c r="F80" s="301">
        <f t="shared" si="0"/>
        <v>12000</v>
      </c>
      <c r="H80" s="301">
        <f t="shared" ref="H80:H115" si="11">IF(G80=0,0,G80-F80)</f>
        <v>0</v>
      </c>
      <c r="I80" s="302" t="str">
        <f t="shared" ref="I80:I115" si="12">IF(G80=0,"",H80/F80)</f>
        <v/>
      </c>
    </row>
    <row r="81" spans="3:9" x14ac:dyDescent="0.2">
      <c r="C81" s="310" t="s">
        <v>234</v>
      </c>
      <c r="D81" s="301">
        <v>57000</v>
      </c>
      <c r="F81" s="301">
        <f t="shared" ref="F81:F115" si="13">SUM(D81:E81)</f>
        <v>57000</v>
      </c>
      <c r="H81" s="301">
        <f t="shared" si="11"/>
        <v>0</v>
      </c>
      <c r="I81" s="302" t="str">
        <f t="shared" si="12"/>
        <v/>
      </c>
    </row>
    <row r="82" spans="3:9" x14ac:dyDescent="0.2">
      <c r="C82" s="310" t="s">
        <v>235</v>
      </c>
      <c r="D82" s="301">
        <v>10000</v>
      </c>
      <c r="F82" s="301">
        <f t="shared" si="13"/>
        <v>10000</v>
      </c>
      <c r="H82" s="301">
        <f t="shared" si="11"/>
        <v>0</v>
      </c>
      <c r="I82" s="302" t="str">
        <f t="shared" si="12"/>
        <v/>
      </c>
    </row>
    <row r="83" spans="3:9" x14ac:dyDescent="0.2">
      <c r="C83" s="310" t="s">
        <v>236</v>
      </c>
      <c r="D83" s="301">
        <v>30000</v>
      </c>
      <c r="F83" s="301">
        <f t="shared" si="13"/>
        <v>30000</v>
      </c>
      <c r="H83" s="301">
        <f t="shared" si="11"/>
        <v>0</v>
      </c>
      <c r="I83" s="302" t="str">
        <f t="shared" si="12"/>
        <v/>
      </c>
    </row>
    <row r="84" spans="3:9" x14ac:dyDescent="0.2">
      <c r="C84" s="310" t="s">
        <v>237</v>
      </c>
      <c r="D84" s="301">
        <v>35000</v>
      </c>
      <c r="F84" s="301">
        <f t="shared" si="13"/>
        <v>35000</v>
      </c>
      <c r="H84" s="301">
        <f t="shared" si="11"/>
        <v>0</v>
      </c>
      <c r="I84" s="302" t="str">
        <f t="shared" si="12"/>
        <v/>
      </c>
    </row>
    <row r="85" spans="3:9" x14ac:dyDescent="0.2">
      <c r="C85" s="310" t="s">
        <v>238</v>
      </c>
      <c r="D85" s="301">
        <v>10000</v>
      </c>
      <c r="F85" s="301">
        <f t="shared" si="13"/>
        <v>10000</v>
      </c>
      <c r="H85" s="301">
        <f t="shared" si="11"/>
        <v>0</v>
      </c>
      <c r="I85" s="302" t="str">
        <f t="shared" si="12"/>
        <v/>
      </c>
    </row>
    <row r="86" spans="3:9" x14ac:dyDescent="0.2">
      <c r="C86" s="310" t="s">
        <v>239</v>
      </c>
      <c r="D86" s="301">
        <v>40000</v>
      </c>
      <c r="F86" s="301">
        <f t="shared" si="13"/>
        <v>40000</v>
      </c>
      <c r="H86" s="301">
        <f t="shared" si="11"/>
        <v>0</v>
      </c>
      <c r="I86" s="302" t="str">
        <f t="shared" si="12"/>
        <v/>
      </c>
    </row>
    <row r="87" spans="3:9" x14ac:dyDescent="0.2">
      <c r="C87" s="310" t="s">
        <v>240</v>
      </c>
      <c r="D87" s="301">
        <v>20000</v>
      </c>
      <c r="F87" s="301">
        <f t="shared" si="13"/>
        <v>20000</v>
      </c>
      <c r="H87" s="301">
        <f t="shared" si="11"/>
        <v>0</v>
      </c>
      <c r="I87" s="302" t="str">
        <f t="shared" si="12"/>
        <v/>
      </c>
    </row>
    <row r="88" spans="3:9" x14ac:dyDescent="0.2">
      <c r="C88" s="310" t="s">
        <v>241</v>
      </c>
      <c r="D88" s="301">
        <v>17000</v>
      </c>
      <c r="F88" s="301">
        <f t="shared" si="13"/>
        <v>17000</v>
      </c>
      <c r="H88" s="301">
        <f t="shared" si="11"/>
        <v>0</v>
      </c>
      <c r="I88" s="302" t="str">
        <f t="shared" si="12"/>
        <v/>
      </c>
    </row>
    <row r="89" spans="3:9" x14ac:dyDescent="0.2">
      <c r="C89" s="310" t="s">
        <v>242</v>
      </c>
      <c r="D89" s="301">
        <v>15000</v>
      </c>
      <c r="F89" s="301">
        <f t="shared" si="13"/>
        <v>15000</v>
      </c>
      <c r="H89" s="301">
        <f t="shared" si="11"/>
        <v>0</v>
      </c>
      <c r="I89" s="302" t="str">
        <f t="shared" si="12"/>
        <v/>
      </c>
    </row>
    <row r="90" spans="3:9" x14ac:dyDescent="0.2">
      <c r="C90" s="310" t="s">
        <v>243</v>
      </c>
      <c r="D90" s="301">
        <v>2500</v>
      </c>
      <c r="F90" s="301">
        <f t="shared" si="13"/>
        <v>2500</v>
      </c>
      <c r="H90" s="301">
        <f t="shared" si="11"/>
        <v>0</v>
      </c>
      <c r="I90" s="302" t="str">
        <f t="shared" si="12"/>
        <v/>
      </c>
    </row>
    <row r="91" spans="3:9" x14ac:dyDescent="0.2">
      <c r="C91" s="310" t="s">
        <v>244</v>
      </c>
      <c r="D91" s="301">
        <v>50000</v>
      </c>
      <c r="F91" s="301">
        <f t="shared" si="13"/>
        <v>50000</v>
      </c>
      <c r="H91" s="301">
        <f t="shared" si="11"/>
        <v>0</v>
      </c>
      <c r="I91" s="302" t="str">
        <f t="shared" si="12"/>
        <v/>
      </c>
    </row>
    <row r="92" spans="3:9" x14ac:dyDescent="0.2">
      <c r="C92" s="310" t="s">
        <v>245</v>
      </c>
      <c r="D92" s="301">
        <v>28000</v>
      </c>
      <c r="F92" s="301">
        <f t="shared" si="13"/>
        <v>28000</v>
      </c>
      <c r="H92" s="301">
        <f t="shared" si="11"/>
        <v>0</v>
      </c>
      <c r="I92" s="302" t="str">
        <f t="shared" si="12"/>
        <v/>
      </c>
    </row>
    <row r="93" spans="3:9" x14ac:dyDescent="0.2">
      <c r="C93" s="310" t="s">
        <v>246</v>
      </c>
      <c r="D93" s="301">
        <v>10000</v>
      </c>
      <c r="F93" s="301">
        <f t="shared" si="13"/>
        <v>10000</v>
      </c>
      <c r="H93" s="301">
        <f t="shared" si="11"/>
        <v>0</v>
      </c>
      <c r="I93" s="302" t="str">
        <f t="shared" si="12"/>
        <v/>
      </c>
    </row>
    <row r="94" spans="3:9" x14ac:dyDescent="0.2">
      <c r="C94" s="310" t="s">
        <v>247</v>
      </c>
      <c r="D94" s="301">
        <v>15000</v>
      </c>
      <c r="F94" s="301">
        <f t="shared" si="13"/>
        <v>15000</v>
      </c>
      <c r="H94" s="301">
        <f t="shared" si="11"/>
        <v>0</v>
      </c>
      <c r="I94" s="302" t="str">
        <f t="shared" si="12"/>
        <v/>
      </c>
    </row>
    <row r="95" spans="3:9" x14ac:dyDescent="0.2">
      <c r="C95" s="310" t="s">
        <v>248</v>
      </c>
      <c r="D95" s="301"/>
      <c r="E95" s="301">
        <v>5000</v>
      </c>
      <c r="F95" s="301">
        <f t="shared" si="13"/>
        <v>5000</v>
      </c>
      <c r="H95" s="301">
        <f t="shared" si="11"/>
        <v>0</v>
      </c>
      <c r="I95" s="302" t="str">
        <f t="shared" si="12"/>
        <v/>
      </c>
    </row>
    <row r="96" spans="3:9" x14ac:dyDescent="0.2">
      <c r="C96" s="310" t="s">
        <v>249</v>
      </c>
      <c r="D96" s="301"/>
      <c r="E96" s="301">
        <v>10000</v>
      </c>
      <c r="F96" s="301">
        <f t="shared" si="13"/>
        <v>10000</v>
      </c>
      <c r="H96" s="301">
        <f t="shared" si="11"/>
        <v>0</v>
      </c>
      <c r="I96" s="302" t="str">
        <f t="shared" si="12"/>
        <v/>
      </c>
    </row>
    <row r="97" spans="1:9" x14ac:dyDescent="0.2">
      <c r="C97" s="310"/>
      <c r="D97" s="301"/>
      <c r="F97" s="301">
        <f t="shared" si="13"/>
        <v>0</v>
      </c>
      <c r="H97" s="301">
        <f t="shared" si="11"/>
        <v>0</v>
      </c>
      <c r="I97" s="302" t="str">
        <f t="shared" si="12"/>
        <v/>
      </c>
    </row>
    <row r="98" spans="1:9" x14ac:dyDescent="0.2">
      <c r="A98" s="251" t="s">
        <v>200</v>
      </c>
      <c r="B98" s="251" t="s">
        <v>144</v>
      </c>
      <c r="C98" s="268" t="s">
        <v>250</v>
      </c>
      <c r="D98" s="292">
        <v>500000</v>
      </c>
      <c r="F98" s="292">
        <f t="shared" si="13"/>
        <v>500000</v>
      </c>
      <c r="H98" s="292">
        <f t="shared" si="11"/>
        <v>0</v>
      </c>
      <c r="I98" s="267" t="str">
        <f t="shared" si="12"/>
        <v/>
      </c>
    </row>
    <row r="99" spans="1:9" x14ac:dyDescent="0.2">
      <c r="C99" s="310"/>
      <c r="D99" s="301"/>
      <c r="F99" s="301">
        <f t="shared" si="13"/>
        <v>0</v>
      </c>
      <c r="H99" s="301">
        <f t="shared" si="11"/>
        <v>0</v>
      </c>
      <c r="I99" s="302" t="str">
        <f t="shared" si="12"/>
        <v/>
      </c>
    </row>
    <row r="100" spans="1:9" x14ac:dyDescent="0.2">
      <c r="A100" s="251" t="s">
        <v>200</v>
      </c>
      <c r="B100" s="251" t="s">
        <v>144</v>
      </c>
      <c r="C100" s="268" t="s">
        <v>251</v>
      </c>
      <c r="D100" s="258">
        <v>100000</v>
      </c>
      <c r="E100" s="258">
        <v>-95000</v>
      </c>
      <c r="F100" s="258">
        <f t="shared" si="13"/>
        <v>5000</v>
      </c>
      <c r="H100" s="258">
        <f t="shared" si="11"/>
        <v>0</v>
      </c>
      <c r="I100" s="270" t="str">
        <f t="shared" si="12"/>
        <v/>
      </c>
    </row>
    <row r="101" spans="1:9" x14ac:dyDescent="0.2">
      <c r="C101" s="268"/>
      <c r="D101" s="258"/>
      <c r="F101" s="258">
        <f t="shared" si="13"/>
        <v>0</v>
      </c>
      <c r="H101" s="258">
        <f t="shared" si="11"/>
        <v>0</v>
      </c>
      <c r="I101" s="270" t="str">
        <f t="shared" si="12"/>
        <v/>
      </c>
    </row>
    <row r="102" spans="1:9" x14ac:dyDescent="0.2">
      <c r="A102" s="251" t="s">
        <v>200</v>
      </c>
      <c r="B102" s="251" t="s">
        <v>144</v>
      </c>
      <c r="C102" s="268" t="s">
        <v>252</v>
      </c>
      <c r="D102" s="258">
        <v>25500</v>
      </c>
      <c r="F102" s="258">
        <f t="shared" si="13"/>
        <v>25500</v>
      </c>
      <c r="H102" s="258">
        <f t="shared" si="11"/>
        <v>0</v>
      </c>
      <c r="I102" s="270" t="str">
        <f t="shared" si="12"/>
        <v/>
      </c>
    </row>
    <row r="103" spans="1:9" x14ac:dyDescent="0.2">
      <c r="C103" s="268"/>
      <c r="D103" s="258"/>
      <c r="F103" s="258">
        <f t="shared" si="13"/>
        <v>0</v>
      </c>
      <c r="H103" s="258">
        <f t="shared" si="11"/>
        <v>0</v>
      </c>
      <c r="I103" s="270" t="str">
        <f t="shared" si="12"/>
        <v/>
      </c>
    </row>
    <row r="104" spans="1:9" x14ac:dyDescent="0.2">
      <c r="A104" s="251" t="s">
        <v>200</v>
      </c>
      <c r="B104" s="251" t="s">
        <v>144</v>
      </c>
      <c r="C104" s="268" t="s">
        <v>253</v>
      </c>
      <c r="D104" s="292">
        <v>1300</v>
      </c>
      <c r="F104" s="292">
        <f t="shared" si="13"/>
        <v>1300</v>
      </c>
      <c r="H104" s="292">
        <f t="shared" si="11"/>
        <v>0</v>
      </c>
      <c r="I104" s="267" t="str">
        <f t="shared" si="12"/>
        <v/>
      </c>
    </row>
    <row r="105" spans="1:9" x14ac:dyDescent="0.2">
      <c r="C105" s="268"/>
      <c r="D105" s="292"/>
      <c r="F105" s="292">
        <f t="shared" si="13"/>
        <v>0</v>
      </c>
      <c r="H105" s="292">
        <f t="shared" si="11"/>
        <v>0</v>
      </c>
      <c r="I105" s="267" t="str">
        <f t="shared" si="12"/>
        <v/>
      </c>
    </row>
    <row r="106" spans="1:9" x14ac:dyDescent="0.2">
      <c r="A106" s="251" t="s">
        <v>200</v>
      </c>
      <c r="B106" s="251" t="s">
        <v>144</v>
      </c>
      <c r="C106" s="268" t="s">
        <v>254</v>
      </c>
      <c r="D106" s="292">
        <v>4430</v>
      </c>
      <c r="F106" s="292">
        <f t="shared" si="13"/>
        <v>4430</v>
      </c>
      <c r="H106" s="292">
        <f t="shared" si="11"/>
        <v>0</v>
      </c>
      <c r="I106" s="267" t="str">
        <f t="shared" si="12"/>
        <v/>
      </c>
    </row>
    <row r="107" spans="1:9" x14ac:dyDescent="0.2">
      <c r="C107" s="268"/>
      <c r="D107" s="265"/>
      <c r="F107" s="265">
        <f t="shared" si="13"/>
        <v>0</v>
      </c>
      <c r="H107" s="265">
        <f t="shared" si="11"/>
        <v>0</v>
      </c>
      <c r="I107" s="266" t="str">
        <f t="shared" si="12"/>
        <v/>
      </c>
    </row>
    <row r="108" spans="1:9" x14ac:dyDescent="0.2">
      <c r="A108" s="251" t="s">
        <v>200</v>
      </c>
      <c r="B108" s="251" t="s">
        <v>144</v>
      </c>
      <c r="C108" s="311" t="s">
        <v>255</v>
      </c>
      <c r="D108" s="292">
        <v>12000</v>
      </c>
      <c r="F108" s="292">
        <f t="shared" si="13"/>
        <v>12000</v>
      </c>
      <c r="H108" s="292">
        <f t="shared" si="11"/>
        <v>0</v>
      </c>
      <c r="I108" s="267" t="str">
        <f t="shared" si="12"/>
        <v/>
      </c>
    </row>
    <row r="109" spans="1:9" x14ac:dyDescent="0.2">
      <c r="C109" s="273"/>
      <c r="D109" s="265"/>
      <c r="F109" s="265">
        <f t="shared" si="13"/>
        <v>0</v>
      </c>
      <c r="H109" s="265">
        <f t="shared" si="11"/>
        <v>0</v>
      </c>
      <c r="I109" s="266" t="str">
        <f t="shared" si="12"/>
        <v/>
      </c>
    </row>
    <row r="110" spans="1:9" ht="51" x14ac:dyDescent="0.2">
      <c r="A110" s="251" t="s">
        <v>200</v>
      </c>
      <c r="B110" s="251" t="s">
        <v>144</v>
      </c>
      <c r="C110" s="312" t="s">
        <v>256</v>
      </c>
      <c r="D110" s="292">
        <v>33584</v>
      </c>
      <c r="F110" s="292">
        <f t="shared" si="13"/>
        <v>33584</v>
      </c>
      <c r="H110" s="292">
        <f t="shared" si="11"/>
        <v>0</v>
      </c>
      <c r="I110" s="267" t="str">
        <f t="shared" si="12"/>
        <v/>
      </c>
    </row>
    <row r="111" spans="1:9" x14ac:dyDescent="0.2">
      <c r="C111" s="269" t="s">
        <v>199</v>
      </c>
      <c r="D111" s="293">
        <v>13345</v>
      </c>
      <c r="F111" s="293">
        <f t="shared" si="13"/>
        <v>13345</v>
      </c>
      <c r="H111" s="293">
        <f t="shared" si="11"/>
        <v>0</v>
      </c>
      <c r="I111" s="300" t="str">
        <f t="shared" si="12"/>
        <v/>
      </c>
    </row>
    <row r="112" spans="1:9" x14ac:dyDescent="0.2">
      <c r="C112" s="294"/>
      <c r="D112" s="295"/>
      <c r="F112" s="295">
        <f t="shared" si="13"/>
        <v>0</v>
      </c>
      <c r="H112" s="295">
        <f t="shared" si="11"/>
        <v>0</v>
      </c>
      <c r="I112" s="313" t="str">
        <f t="shared" si="12"/>
        <v/>
      </c>
    </row>
    <row r="113" spans="3:9" x14ac:dyDescent="0.2">
      <c r="C113" s="273" t="s">
        <v>202</v>
      </c>
      <c r="D113" s="289">
        <v>28547</v>
      </c>
      <c r="F113" s="289">
        <f t="shared" si="13"/>
        <v>28547</v>
      </c>
      <c r="H113" s="289">
        <f t="shared" si="11"/>
        <v>0</v>
      </c>
      <c r="I113" s="314" t="str">
        <f t="shared" si="12"/>
        <v/>
      </c>
    </row>
    <row r="114" spans="3:9" x14ac:dyDescent="0.2">
      <c r="C114" s="273"/>
      <c r="D114" s="265"/>
      <c r="F114" s="265">
        <f t="shared" si="13"/>
        <v>0</v>
      </c>
      <c r="H114" s="265">
        <f t="shared" si="11"/>
        <v>0</v>
      </c>
      <c r="I114" s="266" t="str">
        <f t="shared" si="12"/>
        <v/>
      </c>
    </row>
    <row r="115" spans="3:9" x14ac:dyDescent="0.2">
      <c r="C115" s="269"/>
      <c r="D115" s="265"/>
      <c r="F115" s="265">
        <f t="shared" si="13"/>
        <v>0</v>
      </c>
      <c r="H115" s="265">
        <f t="shared" si="11"/>
        <v>0</v>
      </c>
      <c r="I115" s="266" t="str">
        <f t="shared" si="12"/>
        <v/>
      </c>
    </row>
  </sheetData>
  <autoFilter ref="A5:F115"/>
  <mergeCells count="10">
    <mergeCell ref="D3:F3"/>
    <mergeCell ref="H3:I3"/>
    <mergeCell ref="J3:K3"/>
    <mergeCell ref="D4:D5"/>
    <mergeCell ref="F4:F5"/>
    <mergeCell ref="G4:G5"/>
    <mergeCell ref="H4:H5"/>
    <mergeCell ref="I4:I5"/>
    <mergeCell ref="J4:J5"/>
    <mergeCell ref="K4:K5"/>
  </mergeCells>
  <pageMargins left="1.1811023622047245" right="0.47244094488188981" top="0.47244094488188981" bottom="0.98425196850393704" header="0.51181102362204722" footer="0.51181102362204722"/>
  <pageSetup paperSize="9" scale="75" fitToHeight="70" orientation="landscape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8"/>
  <sheetViews>
    <sheetView zoomScaleNormal="100" workbookViewId="0"/>
  </sheetViews>
  <sheetFormatPr defaultRowHeight="12.75" x14ac:dyDescent="0.2"/>
  <cols>
    <col min="1" max="1" width="53" style="20" customWidth="1"/>
    <col min="2" max="2" width="5" style="20" customWidth="1"/>
    <col min="3" max="3" width="6.28515625" style="20" customWidth="1"/>
    <col min="4" max="4" width="11.28515625" style="20" customWidth="1"/>
    <col min="5" max="5" width="9.85546875" style="20" customWidth="1"/>
    <col min="6" max="6" width="10.42578125" style="20" customWidth="1"/>
    <col min="7" max="7" width="9.85546875" style="20" customWidth="1"/>
    <col min="8" max="8" width="11.140625" style="20" customWidth="1"/>
    <col min="9" max="9" width="12" style="20" customWidth="1"/>
    <col min="10" max="10" width="11.28515625" style="20" customWidth="1"/>
    <col min="11" max="16384" width="9.140625" style="20"/>
  </cols>
  <sheetData>
    <row r="1" spans="1:11" x14ac:dyDescent="0.2">
      <c r="A1" s="23" t="s">
        <v>269</v>
      </c>
      <c r="B1" s="22"/>
      <c r="C1" s="23"/>
      <c r="D1" s="24"/>
      <c r="E1" s="24"/>
      <c r="F1" s="24"/>
      <c r="G1" s="24"/>
      <c r="H1" s="364" t="s">
        <v>173</v>
      </c>
      <c r="I1" s="364"/>
      <c r="J1" s="365"/>
    </row>
    <row r="2" spans="1:11" x14ac:dyDescent="0.2">
      <c r="A2" s="23"/>
      <c r="B2" s="23"/>
      <c r="C2" s="23"/>
      <c r="D2" s="24"/>
      <c r="E2" s="24"/>
      <c r="F2" s="24"/>
      <c r="G2" s="24"/>
      <c r="H2" s="24"/>
      <c r="I2" s="24"/>
      <c r="J2" s="24"/>
    </row>
    <row r="3" spans="1:11" ht="15.75" x14ac:dyDescent="0.25">
      <c r="A3" s="23" t="s">
        <v>270</v>
      </c>
      <c r="B3" s="27"/>
      <c r="C3" s="28"/>
      <c r="D3" s="24"/>
      <c r="E3" s="24"/>
      <c r="F3" s="24"/>
      <c r="G3" s="24"/>
      <c r="H3" s="24"/>
      <c r="I3" s="24"/>
      <c r="J3" s="24"/>
    </row>
    <row r="4" spans="1:11" x14ac:dyDescent="0.2">
      <c r="A4" s="23" t="s">
        <v>271</v>
      </c>
      <c r="B4" s="22"/>
      <c r="C4" s="28"/>
      <c r="D4" s="24"/>
      <c r="E4" s="24"/>
      <c r="F4" s="24"/>
      <c r="G4" s="24"/>
      <c r="H4" s="24"/>
      <c r="I4" s="24"/>
      <c r="J4" s="24"/>
    </row>
    <row r="5" spans="1:11" x14ac:dyDescent="0.2">
      <c r="A5" s="23" t="s">
        <v>272</v>
      </c>
      <c r="B5" s="29"/>
      <c r="C5" s="30"/>
      <c r="D5" s="31"/>
      <c r="E5" s="32"/>
      <c r="F5" s="33"/>
      <c r="G5" s="33"/>
      <c r="H5" s="33"/>
      <c r="I5" s="33"/>
      <c r="J5" s="412" t="s">
        <v>281</v>
      </c>
    </row>
    <row r="6" spans="1:11" ht="70.5" x14ac:dyDescent="0.2">
      <c r="A6" s="327" t="s">
        <v>21</v>
      </c>
      <c r="B6" s="328" t="s">
        <v>28</v>
      </c>
      <c r="C6" s="327" t="s">
        <v>26</v>
      </c>
      <c r="D6" s="329" t="s">
        <v>263</v>
      </c>
      <c r="E6" s="327" t="s">
        <v>107</v>
      </c>
      <c r="F6" s="327" t="s">
        <v>108</v>
      </c>
      <c r="G6" s="327" t="s">
        <v>109</v>
      </c>
      <c r="H6" s="330" t="s">
        <v>122</v>
      </c>
      <c r="I6" s="330" t="s">
        <v>264</v>
      </c>
      <c r="J6" s="331" t="s">
        <v>120</v>
      </c>
    </row>
    <row r="7" spans="1:11" x14ac:dyDescent="0.2">
      <c r="A7" s="332" t="s">
        <v>212</v>
      </c>
      <c r="B7" s="333"/>
      <c r="C7" s="334"/>
      <c r="D7" s="335"/>
      <c r="E7" s="335"/>
      <c r="F7" s="335"/>
      <c r="G7" s="335"/>
      <c r="H7" s="336"/>
      <c r="I7" s="336"/>
      <c r="J7" s="335"/>
    </row>
    <row r="8" spans="1:11" x14ac:dyDescent="0.2">
      <c r="A8" s="337" t="s">
        <v>123</v>
      </c>
      <c r="B8" s="338"/>
      <c r="C8" s="339" t="s">
        <v>46</v>
      </c>
      <c r="D8" s="340">
        <f>D9+D10+D11+D12</f>
        <v>0</v>
      </c>
      <c r="E8" s="340">
        <f t="shared" ref="E8:J8" si="0">E9+E10+E11+E12</f>
        <v>0</v>
      </c>
      <c r="F8" s="340">
        <f t="shared" si="0"/>
        <v>0</v>
      </c>
      <c r="G8" s="340">
        <f t="shared" si="0"/>
        <v>0</v>
      </c>
      <c r="H8" s="340">
        <f t="shared" si="0"/>
        <v>0</v>
      </c>
      <c r="I8" s="340"/>
      <c r="J8" s="340">
        <f t="shared" si="0"/>
        <v>0</v>
      </c>
    </row>
    <row r="9" spans="1:11" x14ac:dyDescent="0.2">
      <c r="A9" s="133" t="s">
        <v>124</v>
      </c>
      <c r="B9" s="134"/>
      <c r="C9" s="35" t="s">
        <v>12</v>
      </c>
      <c r="D9" s="37"/>
      <c r="E9" s="37"/>
      <c r="F9" s="37"/>
      <c r="G9" s="37"/>
      <c r="H9" s="37"/>
      <c r="I9" s="37"/>
      <c r="J9" s="37"/>
    </row>
    <row r="10" spans="1:11" x14ac:dyDescent="0.2">
      <c r="A10" s="36"/>
      <c r="B10" s="134"/>
      <c r="C10" s="35" t="s">
        <v>13</v>
      </c>
      <c r="D10" s="37"/>
      <c r="E10" s="37"/>
      <c r="F10" s="37"/>
      <c r="G10" s="37"/>
      <c r="H10" s="37"/>
      <c r="I10" s="37"/>
      <c r="J10" s="37"/>
    </row>
    <row r="11" spans="1:11" x14ac:dyDescent="0.2">
      <c r="A11" s="36"/>
      <c r="B11" s="134"/>
      <c r="C11" s="35" t="s">
        <v>91</v>
      </c>
      <c r="D11" s="37"/>
      <c r="E11" s="37"/>
      <c r="F11" s="37"/>
      <c r="G11" s="37"/>
      <c r="H11" s="37"/>
      <c r="I11" s="37"/>
      <c r="J11" s="37"/>
    </row>
    <row r="12" spans="1:11" x14ac:dyDescent="0.2">
      <c r="A12" s="135"/>
      <c r="B12" s="136"/>
      <c r="C12" s="137" t="s">
        <v>24</v>
      </c>
      <c r="D12" s="138"/>
      <c r="E12" s="138"/>
      <c r="F12" s="138"/>
      <c r="G12" s="138"/>
      <c r="H12" s="138"/>
      <c r="I12" s="138"/>
      <c r="J12" s="138"/>
    </row>
    <row r="13" spans="1:11" x14ac:dyDescent="0.2">
      <c r="A13" s="337" t="s">
        <v>273</v>
      </c>
      <c r="B13" s="338"/>
      <c r="C13" s="339" t="s">
        <v>46</v>
      </c>
      <c r="D13" s="340">
        <f>D14+D15</f>
        <v>589082</v>
      </c>
      <c r="E13" s="340"/>
      <c r="F13" s="340">
        <f>F14+F15</f>
        <v>260785</v>
      </c>
      <c r="G13" s="340"/>
      <c r="H13" s="340">
        <f>H14+H15</f>
        <v>328297</v>
      </c>
      <c r="I13" s="340"/>
      <c r="J13" s="340"/>
      <c r="K13" s="245"/>
    </row>
    <row r="14" spans="1:11" x14ac:dyDescent="0.2">
      <c r="A14" s="341" t="s">
        <v>124</v>
      </c>
      <c r="B14" s="342"/>
      <c r="C14" s="343" t="s">
        <v>91</v>
      </c>
      <c r="D14" s="344">
        <f>D17</f>
        <v>88362</v>
      </c>
      <c r="E14" s="345"/>
      <c r="F14" s="345">
        <f>F17</f>
        <v>39118</v>
      </c>
      <c r="G14" s="345"/>
      <c r="H14" s="344">
        <f>H17</f>
        <v>49244</v>
      </c>
      <c r="I14" s="344"/>
      <c r="J14" s="345"/>
    </row>
    <row r="15" spans="1:11" x14ac:dyDescent="0.2">
      <c r="A15" s="139"/>
      <c r="B15" s="140"/>
      <c r="C15" s="141" t="s">
        <v>24</v>
      </c>
      <c r="D15" s="344">
        <f>D18</f>
        <v>500720</v>
      </c>
      <c r="E15" s="345"/>
      <c r="F15" s="345">
        <f>F18</f>
        <v>221667</v>
      </c>
      <c r="G15" s="345"/>
      <c r="H15" s="344">
        <f>H18</f>
        <v>279053</v>
      </c>
      <c r="I15" s="344"/>
      <c r="J15" s="345"/>
    </row>
    <row r="16" spans="1:11" ht="25.5" x14ac:dyDescent="0.2">
      <c r="A16" s="346" t="s">
        <v>125</v>
      </c>
      <c r="B16" s="342"/>
      <c r="C16" s="343" t="s">
        <v>46</v>
      </c>
      <c r="D16" s="345">
        <f>D17+D18</f>
        <v>589082</v>
      </c>
      <c r="E16" s="345"/>
      <c r="F16" s="345">
        <f>F17+F18</f>
        <v>260785</v>
      </c>
      <c r="G16" s="345"/>
      <c r="H16" s="344">
        <f>H17+H18</f>
        <v>328297</v>
      </c>
      <c r="I16" s="344"/>
      <c r="J16" s="345"/>
    </row>
    <row r="17" spans="1:11" x14ac:dyDescent="0.2">
      <c r="A17" s="341" t="s">
        <v>124</v>
      </c>
      <c r="B17" s="342"/>
      <c r="C17" s="343" t="s">
        <v>91</v>
      </c>
      <c r="D17" s="345">
        <v>88362</v>
      </c>
      <c r="E17" s="142"/>
      <c r="F17" s="142">
        <v>39118</v>
      </c>
      <c r="G17" s="142"/>
      <c r="H17" s="344">
        <v>49244</v>
      </c>
      <c r="I17" s="344"/>
      <c r="J17" s="142"/>
    </row>
    <row r="18" spans="1:11" x14ac:dyDescent="0.2">
      <c r="A18" s="139"/>
      <c r="B18" s="140"/>
      <c r="C18" s="141" t="s">
        <v>24</v>
      </c>
      <c r="D18" s="345">
        <v>500720</v>
      </c>
      <c r="E18" s="142"/>
      <c r="F18" s="142">
        <v>221667</v>
      </c>
      <c r="G18" s="142"/>
      <c r="H18" s="344">
        <v>279053</v>
      </c>
      <c r="I18" s="344"/>
      <c r="J18" s="142"/>
    </row>
    <row r="19" spans="1:11" x14ac:dyDescent="0.2">
      <c r="A19" s="327"/>
      <c r="B19" s="328"/>
      <c r="C19" s="327"/>
      <c r="D19" s="329"/>
      <c r="E19" s="327"/>
      <c r="F19" s="327"/>
      <c r="G19" s="327"/>
      <c r="H19" s="327"/>
      <c r="I19" s="327"/>
      <c r="J19" s="331"/>
    </row>
    <row r="20" spans="1:11" x14ac:dyDescent="0.2">
      <c r="A20" s="337" t="s">
        <v>274</v>
      </c>
      <c r="B20" s="338"/>
      <c r="C20" s="339" t="s">
        <v>46</v>
      </c>
      <c r="D20" s="340">
        <f>D21+D22</f>
        <v>3744430</v>
      </c>
      <c r="E20" s="340">
        <f>E21+E22</f>
        <v>0</v>
      </c>
      <c r="F20" s="340">
        <f>F21+F22</f>
        <v>2286032</v>
      </c>
      <c r="G20" s="340">
        <f>G21+G22</f>
        <v>0</v>
      </c>
      <c r="H20" s="340">
        <f>H21+H22</f>
        <v>2213980</v>
      </c>
      <c r="I20" s="340"/>
      <c r="J20" s="340">
        <f>J21+J22</f>
        <v>120000</v>
      </c>
    </row>
    <row r="21" spans="1:11" x14ac:dyDescent="0.2">
      <c r="A21" s="145" t="s">
        <v>124</v>
      </c>
      <c r="B21" s="347"/>
      <c r="C21" s="348" t="s">
        <v>12</v>
      </c>
      <c r="D21" s="345">
        <f>D24+D26+D27+D28</f>
        <v>3400450</v>
      </c>
      <c r="E21" s="345">
        <f t="shared" ref="E21:J21" si="1">E24+E26+E27+E28</f>
        <v>0</v>
      </c>
      <c r="F21" s="345">
        <f t="shared" si="1"/>
        <v>1933450</v>
      </c>
      <c r="G21" s="345">
        <f t="shared" si="1"/>
        <v>0</v>
      </c>
      <c r="H21" s="345">
        <f t="shared" si="1"/>
        <v>1870000</v>
      </c>
      <c r="I21" s="345"/>
      <c r="J21" s="345">
        <f t="shared" si="1"/>
        <v>120000</v>
      </c>
    </row>
    <row r="22" spans="1:11" x14ac:dyDescent="0.2">
      <c r="A22" s="146"/>
      <c r="B22" s="140"/>
      <c r="C22" s="348" t="s">
        <v>13</v>
      </c>
      <c r="D22" s="143">
        <f>D25</f>
        <v>343980</v>
      </c>
      <c r="E22" s="143">
        <f t="shared" ref="E22:J22" si="2">E25</f>
        <v>0</v>
      </c>
      <c r="F22" s="143">
        <f t="shared" si="2"/>
        <v>352582</v>
      </c>
      <c r="G22" s="143">
        <f t="shared" si="2"/>
        <v>0</v>
      </c>
      <c r="H22" s="143">
        <f t="shared" si="2"/>
        <v>343980</v>
      </c>
      <c r="I22" s="143"/>
      <c r="J22" s="345">
        <f t="shared" si="2"/>
        <v>0</v>
      </c>
    </row>
    <row r="23" spans="1:11" x14ac:dyDescent="0.2">
      <c r="A23" s="139" t="s">
        <v>126</v>
      </c>
      <c r="B23" s="342"/>
      <c r="C23" s="343" t="s">
        <v>46</v>
      </c>
      <c r="D23" s="345">
        <f>D24+D25</f>
        <v>583980</v>
      </c>
      <c r="E23" s="345"/>
      <c r="F23" s="345">
        <f>F24+F25</f>
        <v>600582</v>
      </c>
      <c r="G23" s="345"/>
      <c r="H23" s="344">
        <f>H24+H25</f>
        <v>583980</v>
      </c>
      <c r="I23" s="344"/>
      <c r="J23" s="345"/>
      <c r="K23" s="245"/>
    </row>
    <row r="24" spans="1:11" x14ac:dyDescent="0.2">
      <c r="A24" s="341" t="s">
        <v>124</v>
      </c>
      <c r="B24" s="347"/>
      <c r="C24" s="343" t="s">
        <v>12</v>
      </c>
      <c r="D24" s="344">
        <v>240000</v>
      </c>
      <c r="E24" s="345"/>
      <c r="F24" s="345">
        <v>248000</v>
      </c>
      <c r="G24" s="345"/>
      <c r="H24" s="344">
        <v>240000</v>
      </c>
      <c r="I24" s="344"/>
      <c r="J24" s="345"/>
      <c r="K24" s="245"/>
    </row>
    <row r="25" spans="1:11" x14ac:dyDescent="0.2">
      <c r="A25" s="139"/>
      <c r="B25" s="140"/>
      <c r="C25" s="141" t="s">
        <v>13</v>
      </c>
      <c r="D25" s="143">
        <v>343980</v>
      </c>
      <c r="E25" s="345"/>
      <c r="F25" s="345">
        <v>352582</v>
      </c>
      <c r="G25" s="345"/>
      <c r="H25" s="143">
        <v>343980</v>
      </c>
      <c r="I25" s="143"/>
      <c r="J25" s="345"/>
      <c r="K25" s="245"/>
    </row>
    <row r="26" spans="1:11" ht="25.5" x14ac:dyDescent="0.2">
      <c r="A26" s="349" t="s">
        <v>127</v>
      </c>
      <c r="B26" s="342"/>
      <c r="C26" s="343" t="s">
        <v>12</v>
      </c>
      <c r="D26" s="142">
        <v>2530450</v>
      </c>
      <c r="E26" s="345"/>
      <c r="F26" s="345">
        <v>1280450</v>
      </c>
      <c r="G26" s="345"/>
      <c r="H26" s="143">
        <v>1250000</v>
      </c>
      <c r="I26" s="143"/>
      <c r="J26" s="345"/>
      <c r="K26" s="245"/>
    </row>
    <row r="27" spans="1:11" ht="25.5" x14ac:dyDescent="0.2">
      <c r="A27" s="349" t="s">
        <v>128</v>
      </c>
      <c r="B27" s="342"/>
      <c r="C27" s="343" t="s">
        <v>12</v>
      </c>
      <c r="D27" s="142">
        <v>380000</v>
      </c>
      <c r="E27" s="345"/>
      <c r="F27" s="345">
        <v>130000</v>
      </c>
      <c r="G27" s="345"/>
      <c r="H27" s="143">
        <v>130000</v>
      </c>
      <c r="I27" s="143"/>
      <c r="J27" s="345">
        <v>120000</v>
      </c>
      <c r="K27" s="245"/>
    </row>
    <row r="28" spans="1:11" x14ac:dyDescent="0.2">
      <c r="A28" s="349" t="s">
        <v>129</v>
      </c>
      <c r="B28" s="342"/>
      <c r="C28" s="343" t="s">
        <v>12</v>
      </c>
      <c r="D28" s="142">
        <v>250000</v>
      </c>
      <c r="E28" s="345"/>
      <c r="F28" s="345">
        <v>275000</v>
      </c>
      <c r="G28" s="345"/>
      <c r="H28" s="143">
        <v>250000</v>
      </c>
      <c r="I28" s="143"/>
      <c r="J28" s="345"/>
      <c r="K28" s="245"/>
    </row>
    <row r="29" spans="1:11" x14ac:dyDescent="0.2">
      <c r="A29" s="139"/>
      <c r="B29" s="144"/>
      <c r="C29" s="141"/>
      <c r="D29" s="142"/>
      <c r="E29" s="142"/>
      <c r="F29" s="142"/>
      <c r="G29" s="142"/>
      <c r="H29" s="143"/>
      <c r="I29" s="143"/>
      <c r="J29" s="142"/>
    </row>
    <row r="30" spans="1:11" x14ac:dyDescent="0.2">
      <c r="A30" s="337" t="s">
        <v>130</v>
      </c>
      <c r="B30" s="338"/>
      <c r="C30" s="339" t="s">
        <v>46</v>
      </c>
      <c r="D30" s="340"/>
      <c r="E30" s="340"/>
      <c r="F30" s="340"/>
      <c r="G30" s="340"/>
      <c r="H30" s="340">
        <f>H31</f>
        <v>500000</v>
      </c>
      <c r="I30" s="340"/>
      <c r="J30" s="340"/>
    </row>
    <row r="31" spans="1:11" x14ac:dyDescent="0.2">
      <c r="A31" s="349" t="s">
        <v>131</v>
      </c>
      <c r="B31" s="342"/>
      <c r="C31" s="350" t="s">
        <v>12</v>
      </c>
      <c r="D31" s="351"/>
      <c r="E31" s="345"/>
      <c r="F31" s="345"/>
      <c r="G31" s="345"/>
      <c r="H31" s="345">
        <v>500000</v>
      </c>
      <c r="I31" s="345"/>
      <c r="J31" s="345"/>
    </row>
    <row r="32" spans="1:11" x14ac:dyDescent="0.2">
      <c r="A32" s="38" t="s">
        <v>70</v>
      </c>
    </row>
    <row r="34" spans="1:10" x14ac:dyDescent="0.2">
      <c r="A34" s="39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51" spans="1:2" x14ac:dyDescent="0.2">
      <c r="A51" s="20" t="s">
        <v>10</v>
      </c>
    </row>
    <row r="53" spans="1:2" x14ac:dyDescent="0.2">
      <c r="A53" s="40" t="s">
        <v>29</v>
      </c>
      <c r="B53" s="41"/>
    </row>
    <row r="54" spans="1:2" x14ac:dyDescent="0.2">
      <c r="A54" s="40"/>
      <c r="B54" s="41"/>
    </row>
    <row r="55" spans="1:2" x14ac:dyDescent="0.2">
      <c r="A55" s="42"/>
    </row>
    <row r="56" spans="1:2" x14ac:dyDescent="0.2">
      <c r="A56" s="42"/>
    </row>
    <row r="57" spans="1:2" x14ac:dyDescent="0.2">
      <c r="A57" s="21"/>
    </row>
    <row r="58" spans="1:2" x14ac:dyDescent="0.2">
      <c r="A58" s="21"/>
    </row>
  </sheetData>
  <mergeCells count="1">
    <mergeCell ref="H1:J1"/>
  </mergeCells>
  <pageMargins left="0.43307086614173229" right="0.23622047244094491" top="0.27559055118110237" bottom="0.23622047244094491" header="0.19685039370078741" footer="0.1574803149606299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81"/>
  <sheetViews>
    <sheetView zoomScaleNormal="100" workbookViewId="0">
      <selection activeCell="A11" sqref="A11:G11"/>
    </sheetView>
  </sheetViews>
  <sheetFormatPr defaultRowHeight="12.75" x14ac:dyDescent="0.2"/>
  <cols>
    <col min="1" max="1" width="68.5703125" style="20" customWidth="1"/>
    <col min="2" max="2" width="12" style="20" bestFit="1" customWidth="1"/>
    <col min="3" max="3" width="8.140625" style="20" bestFit="1" customWidth="1"/>
    <col min="4" max="4" width="6.7109375" style="20" customWidth="1"/>
    <col min="5" max="5" width="8.140625" style="20" bestFit="1" customWidth="1"/>
    <col min="6" max="6" width="10.85546875" style="20" customWidth="1"/>
    <col min="7" max="7" width="4.5703125" style="20" customWidth="1"/>
    <col min="8" max="16384" width="9.140625" style="20"/>
  </cols>
  <sheetData>
    <row r="1" spans="1:7" ht="15" x14ac:dyDescent="0.25">
      <c r="A1" s="249" t="s">
        <v>49</v>
      </c>
      <c r="B1" s="44"/>
      <c r="C1" s="44"/>
      <c r="D1" s="44"/>
      <c r="G1" s="43" t="s">
        <v>174</v>
      </c>
    </row>
    <row r="2" spans="1:7" x14ac:dyDescent="0.2">
      <c r="A2" s="369"/>
      <c r="B2" s="369"/>
      <c r="C2" s="369"/>
      <c r="D2" s="369"/>
      <c r="E2" s="369"/>
      <c r="F2" s="369"/>
      <c r="G2" s="369"/>
    </row>
    <row r="3" spans="1:7" x14ac:dyDescent="0.2">
      <c r="A3" s="370" t="s">
        <v>14</v>
      </c>
      <c r="B3" s="370"/>
      <c r="C3" s="370"/>
      <c r="D3" s="370"/>
      <c r="E3" s="370"/>
      <c r="F3" s="370"/>
      <c r="G3" s="370"/>
    </row>
    <row r="4" spans="1:7" x14ac:dyDescent="0.2">
      <c r="A4" s="366" t="s">
        <v>50</v>
      </c>
      <c r="B4" s="367"/>
      <c r="C4" s="367"/>
      <c r="D4" s="367"/>
      <c r="E4" s="367"/>
      <c r="F4" s="367"/>
      <c r="G4" s="368"/>
    </row>
    <row r="5" spans="1:7" x14ac:dyDescent="0.2">
      <c r="A5" s="374" t="s">
        <v>51</v>
      </c>
      <c r="B5" s="375"/>
      <c r="C5" s="375"/>
      <c r="D5" s="375"/>
      <c r="E5" s="375"/>
      <c r="F5" s="375"/>
      <c r="G5" s="376"/>
    </row>
    <row r="6" spans="1:7" x14ac:dyDescent="0.2">
      <c r="A6" s="374" t="s">
        <v>52</v>
      </c>
      <c r="B6" s="375"/>
      <c r="C6" s="375"/>
      <c r="D6" s="375"/>
      <c r="E6" s="375"/>
      <c r="F6" s="375"/>
      <c r="G6" s="376"/>
    </row>
    <row r="7" spans="1:7" x14ac:dyDescent="0.2">
      <c r="A7" s="374" t="s">
        <v>76</v>
      </c>
      <c r="B7" s="375"/>
      <c r="C7" s="375"/>
      <c r="D7" s="375"/>
      <c r="E7" s="375"/>
      <c r="F7" s="375"/>
      <c r="G7" s="376"/>
    </row>
    <row r="8" spans="1:7" x14ac:dyDescent="0.2">
      <c r="A8" s="377" t="s">
        <v>53</v>
      </c>
      <c r="B8" s="378"/>
      <c r="C8" s="378"/>
      <c r="D8" s="378"/>
      <c r="E8" s="378"/>
      <c r="F8" s="378"/>
      <c r="G8" s="379"/>
    </row>
    <row r="9" spans="1:7" x14ac:dyDescent="0.2">
      <c r="A9" s="374" t="s">
        <v>54</v>
      </c>
      <c r="B9" s="375"/>
      <c r="C9" s="375"/>
      <c r="D9" s="375"/>
      <c r="E9" s="375"/>
      <c r="F9" s="375"/>
      <c r="G9" s="376"/>
    </row>
    <row r="10" spans="1:7" x14ac:dyDescent="0.2">
      <c r="A10" s="374" t="s">
        <v>55</v>
      </c>
      <c r="B10" s="375"/>
      <c r="C10" s="375"/>
      <c r="D10" s="375"/>
      <c r="E10" s="375"/>
      <c r="F10" s="375"/>
      <c r="G10" s="376"/>
    </row>
    <row r="11" spans="1:7" x14ac:dyDescent="0.2">
      <c r="A11" s="380" t="s">
        <v>56</v>
      </c>
      <c r="B11" s="381"/>
      <c r="C11" s="381"/>
      <c r="D11" s="381"/>
      <c r="E11" s="381"/>
      <c r="F11" s="381"/>
      <c r="G11" s="382"/>
    </row>
    <row r="12" spans="1:7" x14ac:dyDescent="0.2">
      <c r="A12" s="366" t="s">
        <v>57</v>
      </c>
      <c r="B12" s="367"/>
      <c r="C12" s="367"/>
      <c r="D12" s="367"/>
      <c r="E12" s="367"/>
      <c r="F12" s="367"/>
      <c r="G12" s="368"/>
    </row>
    <row r="13" spans="1:7" ht="67.5" x14ac:dyDescent="0.2">
      <c r="A13" s="46"/>
      <c r="B13" s="47" t="s">
        <v>66</v>
      </c>
      <c r="C13" s="47" t="s">
        <v>73</v>
      </c>
      <c r="D13" s="47" t="s">
        <v>74</v>
      </c>
      <c r="E13" s="47" t="s">
        <v>71</v>
      </c>
      <c r="F13" s="47" t="s">
        <v>75</v>
      </c>
      <c r="G13" s="48"/>
    </row>
    <row r="14" spans="1:7" x14ac:dyDescent="0.2">
      <c r="A14" s="49" t="s">
        <v>58</v>
      </c>
      <c r="B14" s="50"/>
      <c r="C14" s="50">
        <f>ROUND(B14-B14/1.2,0)</f>
        <v>0</v>
      </c>
      <c r="D14" s="51"/>
      <c r="E14" s="50">
        <f>C14*D14</f>
        <v>0</v>
      </c>
      <c r="F14" s="50">
        <f>B14-E14</f>
        <v>0</v>
      </c>
      <c r="G14" s="52" t="s">
        <v>32</v>
      </c>
    </row>
    <row r="15" spans="1:7" x14ac:dyDescent="0.2">
      <c r="A15" s="45" t="s">
        <v>110</v>
      </c>
      <c r="B15" s="53"/>
      <c r="C15" s="53"/>
      <c r="D15" s="53"/>
      <c r="E15" s="53"/>
      <c r="F15" s="53"/>
      <c r="G15" s="52" t="s">
        <v>32</v>
      </c>
    </row>
    <row r="16" spans="1:7" x14ac:dyDescent="0.2">
      <c r="A16" s="54" t="s">
        <v>111</v>
      </c>
      <c r="B16" s="55"/>
      <c r="C16" s="55"/>
      <c r="D16" s="55"/>
      <c r="E16" s="53"/>
      <c r="F16" s="55"/>
      <c r="G16" s="52" t="s">
        <v>32</v>
      </c>
    </row>
    <row r="17" spans="1:7" x14ac:dyDescent="0.2">
      <c r="A17" s="56" t="s">
        <v>112</v>
      </c>
      <c r="B17" s="57"/>
      <c r="C17" s="57"/>
      <c r="D17" s="57"/>
      <c r="E17" s="58"/>
      <c r="F17" s="57"/>
      <c r="G17" s="52" t="s">
        <v>32</v>
      </c>
    </row>
    <row r="18" spans="1:7" x14ac:dyDescent="0.2">
      <c r="A18" s="59" t="s">
        <v>113</v>
      </c>
      <c r="B18" s="60"/>
      <c r="C18" s="60"/>
      <c r="D18" s="60"/>
      <c r="E18" s="58"/>
      <c r="F18" s="60"/>
      <c r="G18" s="61" t="s">
        <v>32</v>
      </c>
    </row>
    <row r="19" spans="1:7" x14ac:dyDescent="0.2">
      <c r="A19" s="56" t="s">
        <v>15</v>
      </c>
      <c r="B19" s="57"/>
      <c r="C19" s="57"/>
      <c r="D19" s="57"/>
      <c r="E19" s="62"/>
      <c r="F19" s="57"/>
      <c r="G19" s="63" t="s">
        <v>32</v>
      </c>
    </row>
    <row r="20" spans="1:7" x14ac:dyDescent="0.2">
      <c r="A20" s="129" t="s">
        <v>93</v>
      </c>
      <c r="B20" s="57"/>
      <c r="C20" s="57"/>
      <c r="D20" s="57"/>
      <c r="E20" s="62"/>
      <c r="F20" s="57"/>
      <c r="G20" s="63" t="s">
        <v>32</v>
      </c>
    </row>
    <row r="21" spans="1:7" x14ac:dyDescent="0.2">
      <c r="A21" s="129" t="s">
        <v>92</v>
      </c>
      <c r="B21" s="57"/>
      <c r="C21" s="57"/>
      <c r="D21" s="57"/>
      <c r="E21" s="62"/>
      <c r="F21" s="57"/>
      <c r="G21" s="63"/>
    </row>
    <row r="22" spans="1:7" x14ac:dyDescent="0.2">
      <c r="A22" s="130" t="s">
        <v>94</v>
      </c>
      <c r="B22" s="55"/>
      <c r="C22" s="55"/>
      <c r="D22" s="55"/>
      <c r="E22" s="64"/>
      <c r="F22" s="55"/>
      <c r="G22" s="65" t="s">
        <v>32</v>
      </c>
    </row>
    <row r="23" spans="1:7" x14ac:dyDescent="0.2">
      <c r="A23" s="56" t="s">
        <v>114</v>
      </c>
      <c r="B23" s="57"/>
      <c r="C23" s="57"/>
      <c r="D23" s="57"/>
      <c r="E23" s="60"/>
      <c r="F23" s="57"/>
      <c r="G23" s="61"/>
    </row>
    <row r="24" spans="1:7" x14ac:dyDescent="0.2">
      <c r="A24" s="129" t="s">
        <v>95</v>
      </c>
      <c r="B24" s="57"/>
      <c r="C24" s="57"/>
      <c r="D24" s="57"/>
      <c r="E24" s="57"/>
      <c r="F24" s="57"/>
      <c r="G24" s="63" t="s">
        <v>32</v>
      </c>
    </row>
    <row r="25" spans="1:7" x14ac:dyDescent="0.2">
      <c r="A25" s="129" t="s">
        <v>96</v>
      </c>
      <c r="B25" s="57"/>
      <c r="C25" s="57"/>
      <c r="D25" s="57"/>
      <c r="E25" s="57"/>
      <c r="F25" s="57"/>
      <c r="G25" s="63" t="s">
        <v>32</v>
      </c>
    </row>
    <row r="26" spans="1:7" x14ac:dyDescent="0.2">
      <c r="A26" s="383" t="s">
        <v>59</v>
      </c>
      <c r="B26" s="384"/>
      <c r="C26" s="384"/>
      <c r="D26" s="384"/>
      <c r="E26" s="384"/>
      <c r="F26" s="384"/>
      <c r="G26" s="385"/>
    </row>
    <row r="27" spans="1:7" x14ac:dyDescent="0.2">
      <c r="A27" s="371"/>
      <c r="B27" s="372"/>
      <c r="C27" s="372"/>
      <c r="D27" s="372"/>
      <c r="E27" s="372"/>
      <c r="F27" s="372"/>
      <c r="G27" s="373"/>
    </row>
    <row r="28" spans="1:7" x14ac:dyDescent="0.2">
      <c r="A28" s="371"/>
      <c r="B28" s="372"/>
      <c r="C28" s="372"/>
      <c r="D28" s="372"/>
      <c r="E28" s="372"/>
      <c r="F28" s="372"/>
      <c r="G28" s="373"/>
    </row>
    <row r="29" spans="1:7" x14ac:dyDescent="0.2">
      <c r="A29" s="371"/>
      <c r="B29" s="372"/>
      <c r="C29" s="372"/>
      <c r="D29" s="372"/>
      <c r="E29" s="372"/>
      <c r="F29" s="372"/>
      <c r="G29" s="373"/>
    </row>
    <row r="30" spans="1:7" x14ac:dyDescent="0.2">
      <c r="A30" s="383" t="s">
        <v>60</v>
      </c>
      <c r="B30" s="384"/>
      <c r="C30" s="384"/>
      <c r="D30" s="384"/>
      <c r="E30" s="384"/>
      <c r="F30" s="384"/>
      <c r="G30" s="385"/>
    </row>
    <row r="31" spans="1:7" x14ac:dyDescent="0.2">
      <c r="A31" s="374"/>
      <c r="B31" s="375"/>
      <c r="C31" s="375"/>
      <c r="D31" s="375"/>
      <c r="E31" s="375"/>
      <c r="F31" s="375"/>
      <c r="G31" s="376"/>
    </row>
    <row r="32" spans="1:7" ht="14.25" customHeight="1" x14ac:dyDescent="0.2">
      <c r="A32" s="386" t="s">
        <v>61</v>
      </c>
      <c r="B32" s="387"/>
      <c r="C32" s="387"/>
      <c r="D32" s="387"/>
      <c r="E32" s="66"/>
      <c r="F32" s="66"/>
      <c r="G32" s="52" t="s">
        <v>32</v>
      </c>
    </row>
    <row r="33" spans="1:7" x14ac:dyDescent="0.2">
      <c r="A33" s="383" t="s">
        <v>62</v>
      </c>
      <c r="B33" s="384"/>
      <c r="C33" s="384"/>
      <c r="D33" s="384"/>
      <c r="E33" s="384"/>
      <c r="F33" s="384"/>
      <c r="G33" s="385"/>
    </row>
    <row r="34" spans="1:7" x14ac:dyDescent="0.2">
      <c r="A34" s="388" t="s">
        <v>63</v>
      </c>
      <c r="B34" s="389"/>
      <c r="C34" s="389"/>
      <c r="D34" s="389"/>
      <c r="E34" s="389"/>
      <c r="F34" s="389"/>
      <c r="G34" s="390"/>
    </row>
    <row r="35" spans="1:7" x14ac:dyDescent="0.2">
      <c r="A35" s="388" t="s">
        <v>69</v>
      </c>
      <c r="B35" s="389"/>
      <c r="C35" s="389"/>
      <c r="D35" s="389"/>
      <c r="E35" s="389"/>
      <c r="F35" s="389"/>
      <c r="G35" s="390"/>
    </row>
    <row r="36" spans="1:7" x14ac:dyDescent="0.2">
      <c r="A36" s="371"/>
      <c r="B36" s="372"/>
      <c r="C36" s="372"/>
      <c r="D36" s="372"/>
      <c r="E36" s="372"/>
      <c r="F36" s="372"/>
      <c r="G36" s="373"/>
    </row>
    <row r="37" spans="1:7" x14ac:dyDescent="0.2">
      <c r="A37" s="371"/>
      <c r="B37" s="372"/>
      <c r="C37" s="372"/>
      <c r="D37" s="372"/>
      <c r="E37" s="372"/>
      <c r="F37" s="372"/>
      <c r="G37" s="373"/>
    </row>
    <row r="38" spans="1:7" x14ac:dyDescent="0.2">
      <c r="A38" s="371"/>
      <c r="B38" s="372"/>
      <c r="C38" s="372"/>
      <c r="D38" s="372"/>
      <c r="E38" s="372"/>
      <c r="F38" s="372"/>
      <c r="G38" s="373"/>
    </row>
    <row r="39" spans="1:7" x14ac:dyDescent="0.2">
      <c r="A39" s="371"/>
      <c r="B39" s="372"/>
      <c r="C39" s="372"/>
      <c r="D39" s="372"/>
      <c r="E39" s="372"/>
      <c r="F39" s="372"/>
      <c r="G39" s="373"/>
    </row>
    <row r="40" spans="1:7" x14ac:dyDescent="0.2">
      <c r="A40" s="371"/>
      <c r="B40" s="372"/>
      <c r="C40" s="372"/>
      <c r="D40" s="372"/>
      <c r="E40" s="372"/>
      <c r="F40" s="372"/>
      <c r="G40" s="373"/>
    </row>
    <row r="41" spans="1:7" x14ac:dyDescent="0.2">
      <c r="A41" s="371"/>
      <c r="B41" s="372"/>
      <c r="C41" s="372"/>
      <c r="D41" s="372"/>
      <c r="E41" s="372"/>
      <c r="F41" s="372"/>
      <c r="G41" s="373"/>
    </row>
    <row r="42" spans="1:7" x14ac:dyDescent="0.2">
      <c r="A42" s="371"/>
      <c r="B42" s="372"/>
      <c r="C42" s="372"/>
      <c r="D42" s="372"/>
      <c r="E42" s="372"/>
      <c r="F42" s="372"/>
      <c r="G42" s="373"/>
    </row>
    <row r="43" spans="1:7" x14ac:dyDescent="0.2">
      <c r="A43" s="371"/>
      <c r="B43" s="372"/>
      <c r="C43" s="372"/>
      <c r="D43" s="372"/>
      <c r="E43" s="372"/>
      <c r="F43" s="372"/>
      <c r="G43" s="373"/>
    </row>
    <row r="44" spans="1:7" x14ac:dyDescent="0.2">
      <c r="A44" s="383" t="s">
        <v>121</v>
      </c>
      <c r="B44" s="384"/>
      <c r="C44" s="384"/>
      <c r="D44" s="384"/>
      <c r="E44" s="384"/>
      <c r="F44" s="384"/>
      <c r="G44" s="385"/>
    </row>
    <row r="45" spans="1:7" x14ac:dyDescent="0.2">
      <c r="A45" s="371"/>
      <c r="B45" s="372"/>
      <c r="C45" s="372"/>
      <c r="D45" s="372"/>
      <c r="E45" s="372"/>
      <c r="F45" s="372"/>
      <c r="G45" s="373"/>
    </row>
    <row r="46" spans="1:7" x14ac:dyDescent="0.2">
      <c r="A46" s="371"/>
      <c r="B46" s="372"/>
      <c r="C46" s="372"/>
      <c r="D46" s="372"/>
      <c r="E46" s="372"/>
      <c r="F46" s="372"/>
      <c r="G46" s="373"/>
    </row>
    <row r="47" spans="1:7" x14ac:dyDescent="0.2">
      <c r="A47" s="371"/>
      <c r="B47" s="372"/>
      <c r="C47" s="372"/>
      <c r="D47" s="372"/>
      <c r="E47" s="372"/>
      <c r="F47" s="372"/>
      <c r="G47" s="373"/>
    </row>
    <row r="48" spans="1:7" x14ac:dyDescent="0.2">
      <c r="A48" s="371"/>
      <c r="B48" s="372"/>
      <c r="C48" s="372"/>
      <c r="D48" s="372"/>
      <c r="E48" s="372"/>
      <c r="F48" s="372"/>
      <c r="G48" s="373"/>
    </row>
    <row r="49" spans="1:9" x14ac:dyDescent="0.2">
      <c r="A49" s="371"/>
      <c r="B49" s="372"/>
      <c r="C49" s="372"/>
      <c r="D49" s="372"/>
      <c r="E49" s="372"/>
      <c r="F49" s="372"/>
      <c r="G49" s="373"/>
    </row>
    <row r="50" spans="1:9" x14ac:dyDescent="0.2">
      <c r="A50" s="371"/>
      <c r="B50" s="372"/>
      <c r="C50" s="372"/>
      <c r="D50" s="372"/>
      <c r="E50" s="372"/>
      <c r="F50" s="372"/>
      <c r="G50" s="373"/>
    </row>
    <row r="51" spans="1:9" x14ac:dyDescent="0.2">
      <c r="A51" s="371"/>
      <c r="B51" s="372"/>
      <c r="C51" s="372"/>
      <c r="D51" s="372"/>
      <c r="E51" s="372"/>
      <c r="F51" s="372"/>
      <c r="G51" s="373"/>
    </row>
    <row r="52" spans="1:9" x14ac:dyDescent="0.2">
      <c r="A52" s="371"/>
      <c r="B52" s="372"/>
      <c r="C52" s="372"/>
      <c r="D52" s="372"/>
      <c r="E52" s="372"/>
      <c r="F52" s="372"/>
      <c r="G52" s="373"/>
    </row>
    <row r="53" spans="1:9" x14ac:dyDescent="0.2">
      <c r="A53" s="371"/>
      <c r="B53" s="372"/>
      <c r="C53" s="372"/>
      <c r="D53" s="372"/>
      <c r="E53" s="372"/>
      <c r="F53" s="372"/>
      <c r="G53" s="373"/>
    </row>
    <row r="54" spans="1:9" x14ac:dyDescent="0.2">
      <c r="A54" s="371"/>
      <c r="B54" s="372"/>
      <c r="C54" s="372"/>
      <c r="D54" s="372"/>
      <c r="E54" s="372"/>
      <c r="F54" s="372"/>
      <c r="G54" s="373"/>
    </row>
    <row r="55" spans="1:9" x14ac:dyDescent="0.2">
      <c r="A55" s="374"/>
      <c r="B55" s="375"/>
      <c r="C55" s="375"/>
      <c r="D55" s="375"/>
      <c r="E55" s="375"/>
      <c r="F55" s="375"/>
      <c r="G55" s="376"/>
    </row>
    <row r="56" spans="1:9" x14ac:dyDescent="0.2">
      <c r="A56" s="383" t="s">
        <v>97</v>
      </c>
      <c r="B56" s="384"/>
      <c r="C56" s="384"/>
      <c r="D56" s="384"/>
      <c r="E56" s="384"/>
      <c r="F56" s="384"/>
      <c r="G56" s="385"/>
    </row>
    <row r="57" spans="1:9" x14ac:dyDescent="0.2">
      <c r="A57" s="371"/>
      <c r="B57" s="372"/>
      <c r="C57" s="372"/>
      <c r="D57" s="372"/>
      <c r="E57" s="372"/>
      <c r="F57" s="372"/>
      <c r="G57" s="373"/>
    </row>
    <row r="58" spans="1:9" x14ac:dyDescent="0.2">
      <c r="A58" s="371"/>
      <c r="B58" s="372"/>
      <c r="C58" s="372"/>
      <c r="D58" s="372"/>
      <c r="E58" s="372"/>
      <c r="F58" s="372"/>
      <c r="G58" s="373"/>
    </row>
    <row r="59" spans="1:9" x14ac:dyDescent="0.2">
      <c r="A59" s="371"/>
      <c r="B59" s="372"/>
      <c r="C59" s="372"/>
      <c r="D59" s="372"/>
      <c r="E59" s="372"/>
      <c r="F59" s="372"/>
      <c r="G59" s="373"/>
    </row>
    <row r="60" spans="1:9" x14ac:dyDescent="0.2">
      <c r="A60" s="374"/>
      <c r="B60" s="375"/>
      <c r="C60" s="375"/>
      <c r="D60" s="375"/>
      <c r="E60" s="375"/>
      <c r="F60" s="375"/>
      <c r="G60" s="376"/>
    </row>
    <row r="61" spans="1:9" x14ac:dyDescent="0.2">
      <c r="A61" s="389" t="s">
        <v>64</v>
      </c>
      <c r="B61" s="389"/>
      <c r="C61" s="389"/>
      <c r="D61" s="389"/>
      <c r="E61" s="389"/>
      <c r="F61" s="389"/>
      <c r="G61" s="389"/>
      <c r="H61" s="34"/>
      <c r="I61" s="34"/>
    </row>
    <row r="62" spans="1:9" x14ac:dyDescent="0.2">
      <c r="A62" s="389" t="s">
        <v>65</v>
      </c>
      <c r="B62" s="389"/>
      <c r="C62" s="389"/>
      <c r="D62" s="389"/>
      <c r="E62" s="389"/>
      <c r="F62" s="389"/>
      <c r="G62" s="389"/>
      <c r="H62" s="34"/>
      <c r="I62" s="34"/>
    </row>
    <row r="63" spans="1:9" x14ac:dyDescent="0.2">
      <c r="A63" s="389" t="s">
        <v>89</v>
      </c>
      <c r="B63" s="389"/>
      <c r="C63" s="389"/>
      <c r="D63" s="389"/>
      <c r="E63" s="389"/>
      <c r="F63" s="389"/>
      <c r="G63" s="389"/>
      <c r="H63" s="34"/>
      <c r="I63" s="34"/>
    </row>
    <row r="64" spans="1:9" x14ac:dyDescent="0.2">
      <c r="A64" s="372"/>
      <c r="B64" s="372"/>
      <c r="C64" s="372"/>
      <c r="D64" s="372"/>
      <c r="E64" s="372"/>
      <c r="F64" s="372"/>
      <c r="G64" s="372"/>
      <c r="H64" s="34"/>
      <c r="I64" s="34"/>
    </row>
    <row r="65" spans="1:10" x14ac:dyDescent="0.2">
      <c r="A65" s="372"/>
      <c r="B65" s="372"/>
      <c r="C65" s="372"/>
      <c r="D65" s="372"/>
      <c r="E65" s="372"/>
      <c r="F65" s="372"/>
      <c r="G65" s="372"/>
      <c r="H65" s="34"/>
      <c r="I65" s="34"/>
    </row>
    <row r="66" spans="1:10" x14ac:dyDescent="0.2">
      <c r="A66" s="372" t="s">
        <v>30</v>
      </c>
      <c r="B66" s="372"/>
      <c r="C66" s="372"/>
      <c r="D66" s="372"/>
      <c r="E66" s="372"/>
      <c r="F66" s="372"/>
      <c r="G66" s="372"/>
      <c r="H66" s="34"/>
      <c r="I66" s="34"/>
    </row>
    <row r="67" spans="1:10" x14ac:dyDescent="0.2">
      <c r="A67" s="372"/>
      <c r="B67" s="372"/>
      <c r="C67" s="372"/>
      <c r="D67" s="372"/>
      <c r="E67" s="372"/>
      <c r="F67" s="372"/>
      <c r="G67" s="372"/>
      <c r="H67" s="34"/>
      <c r="I67" s="34"/>
    </row>
    <row r="68" spans="1:10" x14ac:dyDescent="0.2">
      <c r="A68" s="372" t="s">
        <v>31</v>
      </c>
      <c r="B68" s="372"/>
      <c r="C68" s="372"/>
      <c r="D68" s="372"/>
      <c r="E68" s="372"/>
      <c r="F68" s="372"/>
      <c r="G68" s="372"/>
      <c r="H68" s="34"/>
      <c r="I68" s="34"/>
    </row>
    <row r="69" spans="1:10" x14ac:dyDescent="0.2">
      <c r="A69" s="372"/>
      <c r="B69" s="372"/>
      <c r="C69" s="372"/>
      <c r="D69" s="372"/>
      <c r="E69" s="372"/>
      <c r="F69" s="372"/>
      <c r="G69" s="372"/>
      <c r="H69" s="34"/>
      <c r="I69" s="34"/>
      <c r="J69" s="34"/>
    </row>
    <row r="70" spans="1:10" x14ac:dyDescent="0.2">
      <c r="A70" s="372"/>
      <c r="B70" s="372"/>
      <c r="C70" s="372"/>
      <c r="D70" s="372"/>
      <c r="E70" s="372"/>
      <c r="F70" s="372"/>
      <c r="G70" s="372"/>
      <c r="H70" s="34"/>
      <c r="I70" s="34"/>
      <c r="J70" s="34"/>
    </row>
    <row r="71" spans="1:10" x14ac:dyDescent="0.2">
      <c r="A71" s="67"/>
      <c r="B71" s="67"/>
      <c r="C71" s="67"/>
      <c r="D71" s="67"/>
      <c r="E71" s="67"/>
      <c r="F71" s="67"/>
      <c r="G71" s="67"/>
      <c r="H71" s="34"/>
      <c r="I71" s="34"/>
      <c r="J71" s="34"/>
    </row>
    <row r="72" spans="1:10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</row>
  </sheetData>
  <mergeCells count="56">
    <mergeCell ref="A66:G66"/>
    <mergeCell ref="A67:G67"/>
    <mergeCell ref="A68:G68"/>
    <mergeCell ref="A69:G69"/>
    <mergeCell ref="A70:G70"/>
    <mergeCell ref="A65:G65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53:G53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41:G41"/>
    <mergeCell ref="A30:G30"/>
    <mergeCell ref="A31:G31"/>
    <mergeCell ref="A32:D32"/>
    <mergeCell ref="A33:G33"/>
    <mergeCell ref="A34:G34"/>
    <mergeCell ref="A35:G35"/>
    <mergeCell ref="A36:G36"/>
    <mergeCell ref="A37:G37"/>
    <mergeCell ref="A38:G38"/>
    <mergeCell ref="A39:G39"/>
    <mergeCell ref="A40:G40"/>
    <mergeCell ref="A4:G4"/>
    <mergeCell ref="A2:G2"/>
    <mergeCell ref="A3:G3"/>
    <mergeCell ref="A29:G29"/>
    <mergeCell ref="A5:G5"/>
    <mergeCell ref="A6:G6"/>
    <mergeCell ref="A7:G7"/>
    <mergeCell ref="A8:G8"/>
    <mergeCell ref="A9:G9"/>
    <mergeCell ref="A10:G10"/>
    <mergeCell ref="A11:G11"/>
    <mergeCell ref="A12:G12"/>
    <mergeCell ref="A26:G26"/>
    <mergeCell ref="A27:G27"/>
    <mergeCell ref="A28:G28"/>
  </mergeCells>
  <pageMargins left="0.47244094488188981" right="0.15748031496062992" top="0.31496062992125984" bottom="0.27559055118110237" header="0.19685039370078741" footer="0.19685039370078741"/>
  <pageSetup paperSize="9" scale="8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4"/>
  <sheetViews>
    <sheetView workbookViewId="0">
      <selection activeCell="G10" sqref="G10"/>
    </sheetView>
  </sheetViews>
  <sheetFormatPr defaultRowHeight="12.75" x14ac:dyDescent="0.2"/>
  <cols>
    <col min="1" max="1" width="28" style="20" customWidth="1"/>
    <col min="2" max="2" width="13.28515625" style="20" customWidth="1"/>
    <col min="3" max="3" width="10" style="20" customWidth="1"/>
    <col min="4" max="4" width="9.7109375" style="20" customWidth="1"/>
    <col min="5" max="5" width="7" style="20" customWidth="1"/>
    <col min="6" max="6" width="20" style="20" customWidth="1"/>
    <col min="7" max="7" width="13.42578125" style="20" bestFit="1" customWidth="1"/>
    <col min="8" max="8" width="40.140625" style="20" customWidth="1"/>
    <col min="9" max="16384" width="9.140625" style="20"/>
  </cols>
  <sheetData>
    <row r="1" spans="1:8" ht="15" x14ac:dyDescent="0.25">
      <c r="A1" s="250" t="s">
        <v>35</v>
      </c>
      <c r="B1" s="68"/>
      <c r="C1" s="69"/>
      <c r="H1" s="43" t="s">
        <v>175</v>
      </c>
    </row>
    <row r="2" spans="1:8" x14ac:dyDescent="0.2">
      <c r="A2" s="70" t="s">
        <v>22</v>
      </c>
      <c r="B2" s="70"/>
      <c r="C2" s="70"/>
      <c r="D2" s="70"/>
      <c r="E2" s="70"/>
    </row>
    <row r="3" spans="1:8" x14ac:dyDescent="0.2">
      <c r="A3" s="70"/>
      <c r="B3" s="70"/>
      <c r="C3" s="70"/>
      <c r="D3" s="70"/>
      <c r="E3" s="70"/>
    </row>
    <row r="4" spans="1:8" x14ac:dyDescent="0.2">
      <c r="A4" s="70"/>
      <c r="B4" s="70"/>
      <c r="C4" s="70"/>
      <c r="D4" s="70"/>
      <c r="E4" s="70"/>
    </row>
    <row r="5" spans="1:8" x14ac:dyDescent="0.2">
      <c r="A5" s="44" t="s">
        <v>14</v>
      </c>
      <c r="B5" s="70"/>
      <c r="C5" s="70"/>
      <c r="D5" s="70"/>
      <c r="E5" s="70"/>
    </row>
    <row r="6" spans="1:8" x14ac:dyDescent="0.2">
      <c r="A6" s="44" t="s">
        <v>20</v>
      </c>
      <c r="B6" s="70"/>
      <c r="C6" s="70"/>
      <c r="D6" s="70"/>
      <c r="E6" s="70"/>
    </row>
    <row r="7" spans="1:8" x14ac:dyDescent="0.2">
      <c r="G7" s="131" t="s">
        <v>33</v>
      </c>
    </row>
    <row r="8" spans="1:8" ht="36.75" x14ac:dyDescent="0.2">
      <c r="A8" s="391" t="s">
        <v>23</v>
      </c>
      <c r="B8" s="391" t="s">
        <v>98</v>
      </c>
      <c r="C8" s="391" t="s">
        <v>16</v>
      </c>
      <c r="D8" s="391" t="s">
        <v>17</v>
      </c>
      <c r="E8" s="391" t="s">
        <v>18</v>
      </c>
      <c r="F8" s="71" t="s">
        <v>72</v>
      </c>
      <c r="G8" s="71" t="s">
        <v>115</v>
      </c>
      <c r="H8" s="391" t="s">
        <v>19</v>
      </c>
    </row>
    <row r="9" spans="1:8" ht="22.5" x14ac:dyDescent="0.2">
      <c r="A9" s="392"/>
      <c r="B9" s="392"/>
      <c r="C9" s="392"/>
      <c r="D9" s="392"/>
      <c r="E9" s="392"/>
      <c r="F9" s="72" t="s">
        <v>266</v>
      </c>
      <c r="G9" s="73" t="s">
        <v>267</v>
      </c>
      <c r="H9" s="392"/>
    </row>
    <row r="10" spans="1:8" x14ac:dyDescent="0.2">
      <c r="A10" s="74"/>
      <c r="B10" s="75"/>
      <c r="C10" s="74"/>
      <c r="D10" s="75"/>
      <c r="E10" s="74"/>
      <c r="F10" s="67"/>
      <c r="G10" s="57"/>
      <c r="H10" s="76"/>
    </row>
    <row r="11" spans="1:8" x14ac:dyDescent="0.2">
      <c r="A11" s="74"/>
      <c r="B11" s="75"/>
      <c r="C11" s="74"/>
      <c r="D11" s="75"/>
      <c r="E11" s="74"/>
      <c r="F11" s="67"/>
      <c r="G11" s="57"/>
      <c r="H11" s="76"/>
    </row>
    <row r="12" spans="1:8" x14ac:dyDescent="0.2">
      <c r="A12" s="74"/>
      <c r="B12" s="75"/>
      <c r="C12" s="74"/>
      <c r="D12" s="75"/>
      <c r="E12" s="74"/>
      <c r="F12" s="77"/>
      <c r="G12" s="57"/>
      <c r="H12" s="76"/>
    </row>
    <row r="13" spans="1:8" x14ac:dyDescent="0.2">
      <c r="A13" s="74"/>
      <c r="B13" s="75"/>
      <c r="C13" s="74"/>
      <c r="D13" s="75"/>
      <c r="E13" s="74"/>
      <c r="F13" s="67"/>
      <c r="G13" s="57"/>
      <c r="H13" s="76"/>
    </row>
    <row r="14" spans="1:8" x14ac:dyDescent="0.2">
      <c r="A14" s="74"/>
      <c r="B14" s="75"/>
      <c r="C14" s="74"/>
      <c r="D14" s="75"/>
      <c r="E14" s="74"/>
      <c r="F14" s="67"/>
      <c r="G14" s="57"/>
      <c r="H14" s="76"/>
    </row>
    <row r="15" spans="1:8" x14ac:dyDescent="0.2">
      <c r="A15" s="74"/>
      <c r="B15" s="75"/>
      <c r="C15" s="74"/>
      <c r="D15" s="75"/>
      <c r="E15" s="74"/>
      <c r="F15" s="67"/>
      <c r="G15" s="57"/>
      <c r="H15" s="76"/>
    </row>
    <row r="16" spans="1:8" x14ac:dyDescent="0.2">
      <c r="A16" s="74"/>
      <c r="B16" s="75"/>
      <c r="C16" s="74"/>
      <c r="D16" s="75"/>
      <c r="E16" s="74"/>
      <c r="F16" s="67"/>
      <c r="G16" s="57"/>
      <c r="H16" s="76"/>
    </row>
    <row r="17" spans="1:8" x14ac:dyDescent="0.2">
      <c r="A17" s="74"/>
      <c r="B17" s="75"/>
      <c r="C17" s="74"/>
      <c r="D17" s="75"/>
      <c r="E17" s="74"/>
      <c r="F17" s="67"/>
      <c r="G17" s="57"/>
      <c r="H17" s="76"/>
    </row>
    <row r="18" spans="1:8" x14ac:dyDescent="0.2">
      <c r="A18" s="74"/>
      <c r="B18" s="75"/>
      <c r="C18" s="74"/>
      <c r="D18" s="75"/>
      <c r="E18" s="74"/>
      <c r="F18" s="67"/>
      <c r="G18" s="57"/>
      <c r="H18" s="76"/>
    </row>
    <row r="19" spans="1:8" x14ac:dyDescent="0.2">
      <c r="A19" s="74"/>
      <c r="B19" s="75"/>
      <c r="C19" s="74"/>
      <c r="D19" s="75"/>
      <c r="E19" s="74"/>
      <c r="F19" s="67"/>
      <c r="G19" s="57"/>
      <c r="H19" s="76"/>
    </row>
    <row r="20" spans="1:8" x14ac:dyDescent="0.2">
      <c r="A20" s="74"/>
      <c r="B20" s="75"/>
      <c r="C20" s="74"/>
      <c r="D20" s="75"/>
      <c r="E20" s="74"/>
      <c r="F20" s="67"/>
      <c r="G20" s="57"/>
      <c r="H20" s="76"/>
    </row>
    <row r="21" spans="1:8" x14ac:dyDescent="0.2">
      <c r="A21" s="74"/>
      <c r="B21" s="75"/>
      <c r="C21" s="74"/>
      <c r="D21" s="75"/>
      <c r="E21" s="74"/>
      <c r="F21" s="67"/>
      <c r="G21" s="57"/>
      <c r="H21" s="76"/>
    </row>
    <row r="22" spans="1:8" x14ac:dyDescent="0.2">
      <c r="A22" s="74"/>
      <c r="B22" s="75"/>
      <c r="C22" s="74"/>
      <c r="D22" s="75"/>
      <c r="E22" s="74"/>
      <c r="F22" s="67"/>
      <c r="G22" s="57"/>
      <c r="H22" s="76"/>
    </row>
    <row r="23" spans="1:8" x14ac:dyDescent="0.2">
      <c r="A23" s="74"/>
      <c r="B23" s="75"/>
      <c r="C23" s="74"/>
      <c r="D23" s="75"/>
      <c r="E23" s="74"/>
      <c r="F23" s="67"/>
      <c r="G23" s="57"/>
      <c r="H23" s="76"/>
    </row>
    <row r="24" spans="1:8" x14ac:dyDescent="0.2">
      <c r="A24" s="74"/>
      <c r="B24" s="75"/>
      <c r="C24" s="74"/>
      <c r="D24" s="75"/>
      <c r="E24" s="74"/>
      <c r="F24" s="67"/>
      <c r="G24" s="57"/>
      <c r="H24" s="76"/>
    </row>
    <row r="25" spans="1:8" x14ac:dyDescent="0.2">
      <c r="A25" s="74"/>
      <c r="B25" s="75"/>
      <c r="C25" s="74"/>
      <c r="D25" s="75"/>
      <c r="E25" s="74"/>
      <c r="F25" s="67"/>
      <c r="G25" s="57"/>
      <c r="H25" s="76"/>
    </row>
    <row r="26" spans="1:8" x14ac:dyDescent="0.2">
      <c r="A26" s="74"/>
      <c r="B26" s="75"/>
      <c r="C26" s="74"/>
      <c r="D26" s="75"/>
      <c r="E26" s="74"/>
      <c r="F26" s="67"/>
      <c r="G26" s="57"/>
      <c r="H26" s="76"/>
    </row>
    <row r="27" spans="1:8" x14ac:dyDescent="0.2">
      <c r="A27" s="74"/>
      <c r="B27" s="75"/>
      <c r="C27" s="74"/>
      <c r="D27" s="75"/>
      <c r="E27" s="74"/>
      <c r="F27" s="67"/>
      <c r="G27" s="57"/>
      <c r="H27" s="76"/>
    </row>
    <row r="28" spans="1:8" x14ac:dyDescent="0.2">
      <c r="A28" s="78"/>
      <c r="B28" s="79"/>
      <c r="C28" s="78"/>
      <c r="D28" s="79"/>
      <c r="E28" s="78"/>
      <c r="F28" s="80"/>
      <c r="G28" s="55"/>
      <c r="H28" s="81"/>
    </row>
    <row r="29" spans="1:8" x14ac:dyDescent="0.2">
      <c r="A29" s="70" t="s">
        <v>27</v>
      </c>
    </row>
    <row r="32" spans="1:8" x14ac:dyDescent="0.2">
      <c r="A32" s="20" t="s">
        <v>30</v>
      </c>
    </row>
    <row r="34" spans="1:1" x14ac:dyDescent="0.2">
      <c r="A34" s="40" t="s">
        <v>29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4"/>
  <sheetViews>
    <sheetView zoomScaleNormal="100" workbookViewId="0"/>
  </sheetViews>
  <sheetFormatPr defaultRowHeight="12.75" x14ac:dyDescent="0.2"/>
  <cols>
    <col min="1" max="1" width="3.28515625" style="20" customWidth="1"/>
    <col min="2" max="2" width="13.28515625" style="20" customWidth="1"/>
    <col min="3" max="3" width="12.7109375" style="20" customWidth="1"/>
    <col min="4" max="4" width="7.140625" style="20" customWidth="1"/>
    <col min="5" max="5" width="5.7109375" style="20" customWidth="1"/>
    <col min="6" max="6" width="12" style="69" customWidth="1"/>
    <col min="7" max="7" width="9.85546875" style="69" customWidth="1"/>
    <col min="8" max="8" width="9.7109375" style="20" customWidth="1"/>
    <col min="9" max="9" width="15.85546875" style="20" customWidth="1"/>
    <col min="10" max="10" width="7.85546875" style="20" customWidth="1"/>
    <col min="11" max="12" width="6.7109375" style="20" customWidth="1"/>
    <col min="13" max="13" width="7" style="20" customWidth="1"/>
    <col min="14" max="14" width="6.42578125" style="20" customWidth="1"/>
    <col min="15" max="16" width="6.28515625" style="20" customWidth="1"/>
    <col min="17" max="17" width="9.5703125" style="20" customWidth="1"/>
    <col min="18" max="18" width="15.7109375" style="20" customWidth="1"/>
    <col min="19" max="16384" width="9.140625" style="20"/>
  </cols>
  <sheetData>
    <row r="1" spans="1:21" s="24" customFormat="1" ht="15" x14ac:dyDescent="0.25">
      <c r="A1" s="2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P1" s="26"/>
      <c r="Q1" s="26"/>
      <c r="R1" s="25" t="s">
        <v>176</v>
      </c>
    </row>
    <row r="2" spans="1:21" ht="12.75" customHeight="1" x14ac:dyDescent="0.2">
      <c r="A2" s="24"/>
      <c r="B2" s="24"/>
      <c r="C2" s="24"/>
      <c r="D2" s="24"/>
      <c r="E2" s="24"/>
      <c r="F2" s="82"/>
      <c r="G2" s="8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1" ht="15.75" x14ac:dyDescent="0.25">
      <c r="A3" s="83" t="s">
        <v>1</v>
      </c>
      <c r="B3" s="83"/>
      <c r="C3" s="83"/>
      <c r="D3" s="24"/>
      <c r="E3" s="24"/>
      <c r="F3" s="82"/>
      <c r="G3" s="82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1" ht="14.25" customHeight="1" x14ac:dyDescent="0.2">
      <c r="A4" s="84" t="s">
        <v>99</v>
      </c>
      <c r="B4" s="84"/>
      <c r="C4" s="84"/>
      <c r="D4" s="24"/>
      <c r="E4" s="24"/>
      <c r="F4" s="82"/>
      <c r="G4" s="82"/>
      <c r="H4" s="24"/>
      <c r="I4" s="24"/>
      <c r="J4" s="24"/>
      <c r="K4" s="24"/>
      <c r="L4" s="24"/>
      <c r="M4" s="24"/>
      <c r="N4" s="407" t="s">
        <v>33</v>
      </c>
      <c r="O4" s="407"/>
      <c r="P4" s="407"/>
      <c r="Q4" s="407"/>
      <c r="R4" s="407"/>
    </row>
    <row r="5" spans="1:21" ht="7.5" customHeight="1" thickBot="1" x14ac:dyDescent="0.25">
      <c r="A5" s="39"/>
      <c r="B5" s="39"/>
      <c r="C5" s="39"/>
      <c r="D5" s="39"/>
      <c r="E5" s="39"/>
      <c r="F5" s="85"/>
      <c r="G5" s="82"/>
      <c r="H5" s="39"/>
      <c r="I5" s="39"/>
      <c r="J5" s="39"/>
      <c r="K5" s="39"/>
      <c r="L5" s="39"/>
      <c r="M5" s="39"/>
      <c r="N5" s="39"/>
      <c r="O5" s="86"/>
      <c r="P5" s="87"/>
      <c r="Q5" s="87"/>
      <c r="R5" s="87"/>
    </row>
    <row r="6" spans="1:21" s="93" customFormat="1" ht="33" customHeight="1" x14ac:dyDescent="0.2">
      <c r="A6" s="88" t="s">
        <v>2</v>
      </c>
      <c r="B6" s="89" t="s">
        <v>3</v>
      </c>
      <c r="C6" s="89" t="s">
        <v>4</v>
      </c>
      <c r="D6" s="89" t="s">
        <v>5</v>
      </c>
      <c r="E6" s="89" t="s">
        <v>6</v>
      </c>
      <c r="F6" s="89" t="s">
        <v>8</v>
      </c>
      <c r="G6" s="90" t="s">
        <v>36</v>
      </c>
      <c r="H6" s="89" t="s">
        <v>7</v>
      </c>
      <c r="I6" s="408" t="s">
        <v>101</v>
      </c>
      <c r="J6" s="409"/>
      <c r="K6" s="410" t="s">
        <v>104</v>
      </c>
      <c r="L6" s="408"/>
      <c r="M6" s="408"/>
      <c r="N6" s="408"/>
      <c r="O6" s="408"/>
      <c r="P6" s="408"/>
      <c r="Q6" s="91"/>
      <c r="R6" s="92" t="s">
        <v>132</v>
      </c>
    </row>
    <row r="7" spans="1:21" s="93" customFormat="1" ht="48.75" thickBot="1" x14ac:dyDescent="0.25">
      <c r="A7" s="94"/>
      <c r="B7" s="95"/>
      <c r="C7" s="95"/>
      <c r="D7" s="132" t="s">
        <v>100</v>
      </c>
      <c r="E7" s="132" t="s">
        <v>100</v>
      </c>
      <c r="F7" s="96"/>
      <c r="G7" s="97" t="s">
        <v>37</v>
      </c>
      <c r="H7" s="98"/>
      <c r="I7" s="99" t="s">
        <v>25</v>
      </c>
      <c r="J7" s="100" t="s">
        <v>105</v>
      </c>
      <c r="K7" s="101" t="s">
        <v>116</v>
      </c>
      <c r="L7" s="101" t="s">
        <v>117</v>
      </c>
      <c r="M7" s="101" t="s">
        <v>118</v>
      </c>
      <c r="N7" s="102">
        <v>2017</v>
      </c>
      <c r="O7" s="102">
        <v>2018</v>
      </c>
      <c r="P7" s="103">
        <v>2019</v>
      </c>
      <c r="Q7" s="104" t="s">
        <v>119</v>
      </c>
      <c r="R7" s="105"/>
    </row>
    <row r="8" spans="1:21" ht="12.75" customHeight="1" x14ac:dyDescent="0.2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  <c r="H8" s="108">
        <v>8</v>
      </c>
      <c r="I8" s="107">
        <v>9</v>
      </c>
      <c r="J8" s="108">
        <v>10</v>
      </c>
      <c r="K8" s="108">
        <v>11</v>
      </c>
      <c r="L8" s="108">
        <v>12</v>
      </c>
      <c r="M8" s="107">
        <v>13</v>
      </c>
      <c r="N8" s="107">
        <v>14</v>
      </c>
      <c r="O8" s="108">
        <v>15</v>
      </c>
      <c r="P8" s="107">
        <v>16</v>
      </c>
      <c r="Q8" s="109">
        <v>17</v>
      </c>
      <c r="R8" s="110">
        <v>18</v>
      </c>
      <c r="S8" s="24"/>
      <c r="T8" s="24"/>
      <c r="U8" s="24"/>
    </row>
    <row r="9" spans="1:21" ht="12.75" customHeight="1" x14ac:dyDescent="0.2">
      <c r="A9" s="403" t="s">
        <v>67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5"/>
      <c r="S9" s="24"/>
      <c r="T9" s="24"/>
      <c r="U9" s="24"/>
    </row>
    <row r="10" spans="1:21" x14ac:dyDescent="0.2">
      <c r="A10" s="400" t="s">
        <v>11</v>
      </c>
      <c r="B10" s="393"/>
      <c r="C10" s="393"/>
      <c r="D10" s="396"/>
      <c r="E10" s="396"/>
      <c r="F10" s="396"/>
      <c r="G10" s="396"/>
      <c r="H10" s="393"/>
      <c r="I10" s="111" t="s">
        <v>102</v>
      </c>
      <c r="J10" s="111"/>
      <c r="K10" s="112"/>
      <c r="L10" s="112"/>
      <c r="M10" s="113"/>
      <c r="N10" s="113"/>
      <c r="O10" s="113"/>
      <c r="P10" s="113"/>
      <c r="Q10" s="114"/>
      <c r="R10" s="115"/>
      <c r="S10" s="24"/>
      <c r="T10" s="24"/>
      <c r="U10" s="24"/>
    </row>
    <row r="11" spans="1:21" ht="34.5" customHeight="1" x14ac:dyDescent="0.2">
      <c r="A11" s="401"/>
      <c r="B11" s="394"/>
      <c r="C11" s="394"/>
      <c r="D11" s="397"/>
      <c r="E11" s="397"/>
      <c r="F11" s="397"/>
      <c r="G11" s="397"/>
      <c r="H11" s="394"/>
      <c r="I11" s="111" t="s">
        <v>47</v>
      </c>
      <c r="J11" s="111"/>
      <c r="K11" s="112"/>
      <c r="L11" s="112"/>
      <c r="M11" s="113"/>
      <c r="N11" s="113"/>
      <c r="O11" s="113"/>
      <c r="P11" s="113"/>
      <c r="Q11" s="114"/>
      <c r="R11" s="115"/>
      <c r="S11" s="24"/>
      <c r="T11" s="24"/>
      <c r="U11" s="24"/>
    </row>
    <row r="12" spans="1:21" ht="47.25" customHeight="1" x14ac:dyDescent="0.2">
      <c r="A12" s="401"/>
      <c r="B12" s="394"/>
      <c r="C12" s="394"/>
      <c r="D12" s="397"/>
      <c r="E12" s="397"/>
      <c r="F12" s="397"/>
      <c r="G12" s="397"/>
      <c r="H12" s="394"/>
      <c r="I12" s="111" t="s">
        <v>48</v>
      </c>
      <c r="J12" s="111"/>
      <c r="K12" s="112"/>
      <c r="L12" s="112"/>
      <c r="M12" s="113"/>
      <c r="N12" s="113"/>
      <c r="O12" s="113"/>
      <c r="P12" s="113"/>
      <c r="Q12" s="114"/>
      <c r="R12" s="115"/>
      <c r="S12" s="24"/>
      <c r="T12" s="24"/>
      <c r="U12" s="24"/>
    </row>
    <row r="13" spans="1:21" ht="25.5" x14ac:dyDescent="0.2">
      <c r="A13" s="401"/>
      <c r="B13" s="394"/>
      <c r="C13" s="394"/>
      <c r="D13" s="397"/>
      <c r="E13" s="397"/>
      <c r="F13" s="397"/>
      <c r="G13" s="397"/>
      <c r="H13" s="394"/>
      <c r="I13" s="111" t="s">
        <v>103</v>
      </c>
      <c r="J13" s="111"/>
      <c r="K13" s="112"/>
      <c r="L13" s="112"/>
      <c r="M13" s="113"/>
      <c r="N13" s="113"/>
      <c r="O13" s="113"/>
      <c r="P13" s="113"/>
      <c r="Q13" s="114"/>
      <c r="R13" s="115"/>
      <c r="S13" s="24"/>
      <c r="T13" s="24"/>
      <c r="U13" s="24"/>
    </row>
    <row r="14" spans="1:21" ht="12.75" customHeight="1" x14ac:dyDescent="0.2">
      <c r="A14" s="411"/>
      <c r="B14" s="399"/>
      <c r="C14" s="399"/>
      <c r="D14" s="398"/>
      <c r="E14" s="398"/>
      <c r="F14" s="398"/>
      <c r="G14" s="398"/>
      <c r="H14" s="399"/>
      <c r="I14" s="111" t="s">
        <v>46</v>
      </c>
      <c r="J14" s="111"/>
      <c r="K14" s="112"/>
      <c r="L14" s="112"/>
      <c r="M14" s="113"/>
      <c r="N14" s="113"/>
      <c r="O14" s="113"/>
      <c r="P14" s="113"/>
      <c r="Q14" s="114"/>
      <c r="R14" s="115"/>
      <c r="S14" s="24"/>
      <c r="T14" s="24"/>
      <c r="U14" s="24"/>
    </row>
    <row r="15" spans="1:21" ht="12.75" customHeight="1" x14ac:dyDescent="0.2">
      <c r="A15" s="403" t="s">
        <v>68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5"/>
      <c r="S15" s="24"/>
      <c r="T15" s="24"/>
      <c r="U15" s="24"/>
    </row>
    <row r="16" spans="1:21" x14ac:dyDescent="0.2">
      <c r="A16" s="400" t="s">
        <v>0</v>
      </c>
      <c r="B16" s="393"/>
      <c r="C16" s="393"/>
      <c r="D16" s="396"/>
      <c r="E16" s="396"/>
      <c r="F16" s="396"/>
      <c r="G16" s="396"/>
      <c r="H16" s="393"/>
      <c r="I16" s="111" t="s">
        <v>102</v>
      </c>
      <c r="J16" s="111"/>
      <c r="K16" s="112"/>
      <c r="L16" s="112"/>
      <c r="M16" s="113"/>
      <c r="N16" s="113"/>
      <c r="O16" s="113"/>
      <c r="P16" s="113"/>
      <c r="Q16" s="114"/>
      <c r="R16" s="115"/>
      <c r="S16" s="24"/>
      <c r="T16" s="24"/>
      <c r="U16" s="24"/>
    </row>
    <row r="17" spans="1:21" ht="34.5" customHeight="1" x14ac:dyDescent="0.2">
      <c r="A17" s="401"/>
      <c r="B17" s="394"/>
      <c r="C17" s="394"/>
      <c r="D17" s="397"/>
      <c r="E17" s="397"/>
      <c r="F17" s="397"/>
      <c r="G17" s="397"/>
      <c r="H17" s="394"/>
      <c r="I17" s="111" t="s">
        <v>47</v>
      </c>
      <c r="J17" s="111"/>
      <c r="K17" s="112"/>
      <c r="L17" s="112"/>
      <c r="M17" s="113"/>
      <c r="N17" s="113"/>
      <c r="O17" s="113"/>
      <c r="P17" s="113"/>
      <c r="Q17" s="114"/>
      <c r="R17" s="115"/>
      <c r="S17" s="24"/>
      <c r="T17" s="24"/>
      <c r="U17" s="24"/>
    </row>
    <row r="18" spans="1:21" ht="47.25" customHeight="1" x14ac:dyDescent="0.2">
      <c r="A18" s="401"/>
      <c r="B18" s="394"/>
      <c r="C18" s="394"/>
      <c r="D18" s="397"/>
      <c r="E18" s="397"/>
      <c r="F18" s="397"/>
      <c r="G18" s="397"/>
      <c r="H18" s="394"/>
      <c r="I18" s="111" t="s">
        <v>48</v>
      </c>
      <c r="J18" s="111"/>
      <c r="K18" s="112"/>
      <c r="L18" s="112"/>
      <c r="M18" s="113"/>
      <c r="N18" s="113"/>
      <c r="O18" s="113"/>
      <c r="P18" s="113"/>
      <c r="Q18" s="114"/>
      <c r="R18" s="115"/>
      <c r="S18" s="24"/>
      <c r="T18" s="24"/>
      <c r="U18" s="24"/>
    </row>
    <row r="19" spans="1:21" ht="25.5" x14ac:dyDescent="0.2">
      <c r="A19" s="401"/>
      <c r="B19" s="394"/>
      <c r="C19" s="394"/>
      <c r="D19" s="397"/>
      <c r="E19" s="397"/>
      <c r="F19" s="397"/>
      <c r="G19" s="397"/>
      <c r="H19" s="394"/>
      <c r="I19" s="111" t="s">
        <v>103</v>
      </c>
      <c r="J19" s="111"/>
      <c r="K19" s="112"/>
      <c r="L19" s="112"/>
      <c r="M19" s="113"/>
      <c r="N19" s="113"/>
      <c r="O19" s="113"/>
      <c r="P19" s="113"/>
      <c r="Q19" s="114"/>
      <c r="R19" s="115"/>
      <c r="S19" s="24"/>
      <c r="T19" s="24"/>
      <c r="U19" s="24"/>
    </row>
    <row r="20" spans="1:21" ht="12.75" customHeight="1" thickBot="1" x14ac:dyDescent="0.25">
      <c r="A20" s="402"/>
      <c r="B20" s="395"/>
      <c r="C20" s="395"/>
      <c r="D20" s="406"/>
      <c r="E20" s="406"/>
      <c r="F20" s="406"/>
      <c r="G20" s="406"/>
      <c r="H20" s="395"/>
      <c r="I20" s="116" t="s">
        <v>46</v>
      </c>
      <c r="J20" s="116"/>
      <c r="K20" s="117"/>
      <c r="L20" s="117"/>
      <c r="M20" s="118"/>
      <c r="N20" s="118"/>
      <c r="O20" s="118"/>
      <c r="P20" s="118"/>
      <c r="Q20" s="119"/>
      <c r="R20" s="120"/>
      <c r="S20" s="24"/>
      <c r="T20" s="24"/>
      <c r="U20" s="24"/>
    </row>
    <row r="21" spans="1:21" x14ac:dyDescent="0.2">
      <c r="A21" s="39"/>
      <c r="B21" s="39"/>
      <c r="C21" s="39"/>
      <c r="D21" s="39"/>
      <c r="E21" s="39"/>
      <c r="F21" s="85"/>
      <c r="G21" s="8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24"/>
      <c r="T21" s="24"/>
      <c r="U21" s="24"/>
    </row>
    <row r="22" spans="1:21" x14ac:dyDescent="0.2">
      <c r="A22" s="82" t="s">
        <v>10</v>
      </c>
      <c r="B22" s="82"/>
      <c r="C22" s="82"/>
      <c r="D22" s="24"/>
      <c r="E22" s="24"/>
      <c r="F22" s="82"/>
      <c r="G22" s="8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">
      <c r="A23" s="82"/>
      <c r="B23" s="82"/>
      <c r="C23" s="82"/>
      <c r="D23" s="24"/>
      <c r="E23" s="24"/>
      <c r="F23" s="82"/>
      <c r="G23" s="8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">
      <c r="A24" s="40" t="s">
        <v>29</v>
      </c>
      <c r="B24" s="82"/>
      <c r="C24" s="82"/>
      <c r="D24" s="24"/>
      <c r="E24" s="24"/>
      <c r="F24" s="82"/>
      <c r="G24" s="82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1" x14ac:dyDescent="0.2">
      <c r="A25" s="40"/>
      <c r="B25" s="121"/>
      <c r="C25" s="24"/>
      <c r="D25" s="24"/>
      <c r="E25" s="24"/>
      <c r="F25" s="82"/>
      <c r="G25" s="8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21" x14ac:dyDescent="0.2">
      <c r="A26" s="24"/>
      <c r="B26" s="121"/>
      <c r="C26" s="24"/>
      <c r="D26" s="24"/>
      <c r="E26" s="24"/>
      <c r="F26" s="82"/>
      <c r="G26" s="8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21" x14ac:dyDescent="0.2">
      <c r="A27" s="24"/>
      <c r="B27" s="121"/>
      <c r="C27" s="24"/>
      <c r="D27" s="24"/>
      <c r="E27" s="24"/>
      <c r="F27" s="82"/>
      <c r="G27" s="8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21" x14ac:dyDescent="0.2">
      <c r="A28" s="24"/>
      <c r="B28" s="121"/>
      <c r="C28" s="24"/>
      <c r="D28" s="24"/>
      <c r="E28" s="24"/>
      <c r="F28" s="82"/>
      <c r="G28" s="8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21" x14ac:dyDescent="0.2">
      <c r="A29" s="24"/>
      <c r="B29" s="121"/>
      <c r="C29" s="24"/>
      <c r="D29" s="24"/>
      <c r="E29" s="24"/>
      <c r="F29" s="82"/>
      <c r="G29" s="8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21" x14ac:dyDescent="0.2">
      <c r="A30" s="24"/>
      <c r="B30" s="121"/>
      <c r="C30" s="24"/>
      <c r="D30" s="24"/>
      <c r="E30" s="24"/>
      <c r="F30" s="82"/>
      <c r="G30" s="8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21" x14ac:dyDescent="0.2">
      <c r="A31" s="24"/>
      <c r="B31" s="121"/>
      <c r="C31" s="24"/>
      <c r="D31" s="24"/>
      <c r="E31" s="24"/>
      <c r="F31" s="82"/>
      <c r="G31" s="8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21" x14ac:dyDescent="0.2">
      <c r="A32" s="24"/>
      <c r="B32" s="121"/>
      <c r="C32" s="24"/>
      <c r="D32" s="24"/>
      <c r="E32" s="24"/>
      <c r="F32" s="82"/>
      <c r="G32" s="82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24"/>
      <c r="B33" s="121"/>
      <c r="C33" s="24"/>
      <c r="D33" s="24"/>
      <c r="E33" s="24"/>
      <c r="F33" s="82"/>
      <c r="G33" s="8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24"/>
      <c r="B34" s="121"/>
      <c r="C34" s="24"/>
      <c r="D34" s="24"/>
      <c r="E34" s="24"/>
      <c r="F34" s="82"/>
      <c r="G34" s="82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</sheetData>
  <mergeCells count="21">
    <mergeCell ref="N4:R4"/>
    <mergeCell ref="I6:J6"/>
    <mergeCell ref="K6:P6"/>
    <mergeCell ref="A9:R9"/>
    <mergeCell ref="A10:A14"/>
    <mergeCell ref="D10:D14"/>
    <mergeCell ref="F10:F14"/>
    <mergeCell ref="G10:G14"/>
    <mergeCell ref="H10:H14"/>
    <mergeCell ref="C16:C20"/>
    <mergeCell ref="E10:E14"/>
    <mergeCell ref="C10:C14"/>
    <mergeCell ref="B10:B14"/>
    <mergeCell ref="A16:A20"/>
    <mergeCell ref="A15:R15"/>
    <mergeCell ref="D16:D20"/>
    <mergeCell ref="B16:B20"/>
    <mergeCell ref="F16:F20"/>
    <mergeCell ref="E16:E20"/>
    <mergeCell ref="H16:H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Koondvorm(1)</vt:lpstr>
      <vt:lpstr>LK tulud (2)</vt:lpstr>
      <vt:lpstr>Omatulud (3)</vt:lpstr>
      <vt:lpstr>Toetused (4)</vt:lpstr>
      <vt:lpstr>Kulud (5)</vt:lpstr>
      <vt:lpstr>Inv koond(6a)</vt:lpstr>
      <vt:lpstr>Inv infokaart(6b)</vt:lpstr>
      <vt:lpstr>Inv infokaardi lisa(6c)</vt:lpstr>
      <vt:lpstr>välisprojektid (7)</vt:lpstr>
      <vt:lpstr>'Koondvorm(1)'!Print_Area</vt:lpstr>
      <vt:lpstr>'Inv koond(6a)'!Print_Titles</vt:lpstr>
    </vt:vector>
  </TitlesOfParts>
  <Company>Tallinna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Maarja Valler</cp:lastModifiedBy>
  <cp:lastPrinted>2016-06-13T06:31:22Z</cp:lastPrinted>
  <dcterms:created xsi:type="dcterms:W3CDTF">2005-06-14T09:13:24Z</dcterms:created>
  <dcterms:modified xsi:type="dcterms:W3CDTF">2016-06-16T11:03:44Z</dcterms:modified>
</cp:coreProperties>
</file>